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760" activeTab="0"/>
  </bookViews>
  <sheets>
    <sheet name="natural gas" sheetId="1" r:id="rId1"/>
    <sheet name="fuel oil" sheetId="2" r:id="rId2"/>
    <sheet name="propane &amp; butane" sheetId="3" r:id="rId3"/>
    <sheet name="engine" sheetId="4" r:id="rId4"/>
    <sheet name="File History" sheetId="5" r:id="rId5"/>
  </sheets>
  <definedNames/>
  <calcPr fullCalcOnLoad="1"/>
</workbook>
</file>

<file path=xl/sharedStrings.xml><?xml version="1.0" encoding="utf-8"?>
<sst xmlns="http://schemas.openxmlformats.org/spreadsheetml/2006/main" count="1083" uniqueCount="133">
  <si>
    <t>Natural Gas - Small (&lt;100) Uncontrolled</t>
  </si>
  <si>
    <t>Source:  AP-42 Fifth Edition, Tables 1.4-1,-2, 7/98 Update</t>
  </si>
  <si>
    <t>PM</t>
  </si>
  <si>
    <t>CO</t>
  </si>
  <si>
    <t>VOC</t>
  </si>
  <si>
    <t>Natural Gas - Large (&gt;100) Wall Fired Pre NSPS Uncontrolled</t>
  </si>
  <si>
    <t>Natural Gas - Large (&gt;100) Wall Fired Post-NSPS Uncontrolled</t>
  </si>
  <si>
    <t>NOTES:</t>
  </si>
  <si>
    <t>-</t>
  </si>
  <si>
    <t>BTU/SCF:</t>
  </si>
  <si>
    <t>% Sulfur:</t>
  </si>
  <si>
    <t>FGR = flue gas recirculation</t>
  </si>
  <si>
    <t>Natural Gas - Tangential Fired Uncontrolled</t>
  </si>
  <si>
    <t>Natural Gas - Tangential Fired Controlled FGR</t>
  </si>
  <si>
    <r>
      <t>LNB = low NO</t>
    </r>
    <r>
      <rPr>
        <vertAlign val="subscript"/>
        <sz val="8"/>
        <rFont val="Arial"/>
        <family val="2"/>
      </rPr>
      <t>X</t>
    </r>
    <r>
      <rPr>
        <sz val="8"/>
        <rFont val="Arial"/>
        <family val="2"/>
      </rPr>
      <t xml:space="preserve"> burners</t>
    </r>
  </si>
  <si>
    <t>Distillate (#2) Oil Fired (10 - 100 mmbtu/hr)</t>
  </si>
  <si>
    <t>Distillate (#2) Oil Fired (&lt; 10 mmbtu/hr)</t>
  </si>
  <si>
    <t>Distillate (#2) Oil Fired (&gt; 100 mmbtu/hr)</t>
  </si>
  <si>
    <t>#4 Oil Fired (&lt; 10 mmbtu/hr)</t>
  </si>
  <si>
    <t>#4 Oil Fired (10 - 100 mmbtu/hr)</t>
  </si>
  <si>
    <t>#5 Oil Fired (&lt; 10 mmbtu/hr)</t>
  </si>
  <si>
    <t>#5 Oil Fired (10 - 100 mmbtu/hr)</t>
  </si>
  <si>
    <t>#6 Oil Fired (&lt; 10 mmbtu/hr)</t>
  </si>
  <si>
    <t>#6 Oil Fired (10 - 100 mmbtu/hr)</t>
  </si>
  <si>
    <t>Distillate (#2) Oil Fired (&gt; 100 mmbtu/hr) LNB / FGR</t>
  </si>
  <si>
    <t>#4 Oil Fired (&gt; 100 mmbtu/hr) Normal firing</t>
  </si>
  <si>
    <t>#4 Oil Fired (&gt; 100 mmbtu/hr) Tangential firing</t>
  </si>
  <si>
    <t>#5 Oil Fired (&gt; 100 mmbtu/hr) Normal firing</t>
  </si>
  <si>
    <t>#5 Oil Fired (&gt; 100 mmbtu/hr) Tangential firing</t>
  </si>
  <si>
    <t>#6 Oil Fired (&gt; 100 mmbtu/hr) Normal firing</t>
  </si>
  <si>
    <t>#6 Oil Fired (&gt; 100 mmbtu/hr) Normal firing / LNB</t>
  </si>
  <si>
    <t>#6 Oil Fired (&gt; 100 mmbtu/hr) Tangential firing</t>
  </si>
  <si>
    <t>#6 Oil Fired (&gt; 100 mmbtu/hr) Tangential firing / LNB</t>
  </si>
  <si>
    <t>Industrial boilers:</t>
  </si>
  <si>
    <t>Commercial boilers:</t>
  </si>
  <si>
    <t>Utility boilers:</t>
  </si>
  <si>
    <t>nd</t>
  </si>
  <si>
    <t>Factors may require changing for specific circumstances</t>
  </si>
  <si>
    <t>Natural Gas - Large (&gt;100) Wall Fired Controlled LNB</t>
  </si>
  <si>
    <r>
      <t>&lt; 10x10</t>
    </r>
    <r>
      <rPr>
        <vertAlign val="superscript"/>
        <sz val="8"/>
        <rFont val="Arial"/>
        <family val="2"/>
      </rPr>
      <t>6</t>
    </r>
    <r>
      <rPr>
        <sz val="8"/>
        <rFont val="Arial"/>
        <family val="2"/>
      </rPr>
      <t>btu/hr</t>
    </r>
  </si>
  <si>
    <r>
      <t>&gt; 100x10</t>
    </r>
    <r>
      <rPr>
        <vertAlign val="superscript"/>
        <sz val="8"/>
        <rFont val="Arial"/>
        <family val="2"/>
      </rPr>
      <t>6</t>
    </r>
    <r>
      <rPr>
        <sz val="8"/>
        <rFont val="Arial"/>
        <family val="2"/>
      </rPr>
      <t>btu/hr</t>
    </r>
  </si>
  <si>
    <r>
      <t>10 - 100x10</t>
    </r>
    <r>
      <rPr>
        <vertAlign val="superscript"/>
        <sz val="8"/>
        <rFont val="Arial"/>
        <family val="2"/>
      </rPr>
      <t>6</t>
    </r>
    <r>
      <rPr>
        <sz val="8"/>
        <rFont val="Arial"/>
        <family val="2"/>
      </rPr>
      <t>btu/hr</t>
    </r>
  </si>
  <si>
    <t>Gasoline Industrial Engine (&lt; 250 HP)</t>
  </si>
  <si>
    <t>Source:  AP-42 Fifth Edition, Tables 3.3-1, 10/96 Update</t>
  </si>
  <si>
    <t>Large Stationary Diesel Engine Uncontrolled</t>
  </si>
  <si>
    <t>Diesel Industrial Engine (&lt; 600 HP)</t>
  </si>
  <si>
    <r>
      <t>PM</t>
    </r>
    <r>
      <rPr>
        <vertAlign val="subscript"/>
        <sz val="8"/>
        <rFont val="Arial"/>
        <family val="2"/>
      </rPr>
      <t>10</t>
    </r>
    <r>
      <rPr>
        <sz val="8"/>
        <rFont val="Arial"/>
        <family val="2"/>
      </rPr>
      <t xml:space="preserve"> = PM  ,  includes filterable and condensable</t>
    </r>
  </si>
  <si>
    <t>Date</t>
  </si>
  <si>
    <t>Page</t>
  </si>
  <si>
    <t>Description of Change</t>
  </si>
  <si>
    <t>Propane</t>
  </si>
  <si>
    <t>Previous Value</t>
  </si>
  <si>
    <t>New Value</t>
  </si>
  <si>
    <t>Pollutant</t>
  </si>
  <si>
    <t>NOX</t>
  </si>
  <si>
    <t>N/A</t>
  </si>
  <si>
    <t>0.0735 lb/mmbtu</t>
  </si>
  <si>
    <t xml:space="preserve">With the newly created SC Regulation 61-62.5, Standard No. 5.2, an emission factor reflecting use of low NOx burners when firing propane is needed in the spreadsheet.  Currently the spreadsheet has only an uncontrolled emission rate.  An EPA technical bulletin issued in November, 1999 contains information indicating that low NOx burners reduce the NOx emissions by 50% which is the factor being added to the spreadsheet.  </t>
  </si>
  <si>
    <t>Woodwaste</t>
  </si>
  <si>
    <t>0.0174 lb/mmbtu</t>
  </si>
  <si>
    <t>0.017 lb/mmbtu</t>
  </si>
  <si>
    <t>EPA AP-42 emission factors were researched to determine if any factors have been updated.  The only change was found to be with combustion of woodwaste and the only factor that has changed is the VOC factor.  That change (-0.0004) was small but reflects the EPA 9/03 update replacing the 3/02 update.</t>
  </si>
  <si>
    <t>Waste Oil</t>
  </si>
  <si>
    <t>The EPA reference documents for the emission factors were previously incorrectly referenced as coming from EPA's AP-42, Tables 1.3-1, -2, and -3.  The reference comes from EPA's AP-42, Tables 1.11-1, -2, and -3 and is being corrected.</t>
  </si>
  <si>
    <t>Pb</t>
  </si>
  <si>
    <t>All</t>
  </si>
  <si>
    <t>Source:  AP-42 5th Ed, Tables 1.5-1 7/08 Update</t>
  </si>
  <si>
    <t>Added Lead &amp; PM2.5</t>
  </si>
  <si>
    <t>CDH</t>
  </si>
  <si>
    <t>All but Coal</t>
  </si>
  <si>
    <r>
      <t>CO</t>
    </r>
    <r>
      <rPr>
        <vertAlign val="subscript"/>
        <sz val="8"/>
        <rFont val="Arial"/>
        <family val="2"/>
      </rPr>
      <t>2</t>
    </r>
  </si>
  <si>
    <r>
      <t>Added CO</t>
    </r>
    <r>
      <rPr>
        <vertAlign val="subscript"/>
        <sz val="8"/>
        <rFont val="Arial"/>
        <family val="2"/>
      </rPr>
      <t>2</t>
    </r>
  </si>
  <si>
    <t>DRC</t>
  </si>
  <si>
    <t>Source:  AP-42 5th Ed, Tables 1.3-1,-2,-3,-6 5/2010 Update</t>
  </si>
  <si>
    <t>Source:  AP-42 5th Ed, Tables 1.3-1,-2,-3,-7 5/2010 Update</t>
  </si>
  <si>
    <t>Butane</t>
  </si>
  <si>
    <t>No lead emission factors have been determined for these sources.</t>
  </si>
  <si>
    <r>
      <t>PM, PM</t>
    </r>
    <r>
      <rPr>
        <vertAlign val="subscript"/>
        <sz val="8"/>
        <rFont val="Arial"/>
        <family val="2"/>
      </rPr>
      <t>10</t>
    </r>
    <r>
      <rPr>
        <sz val="8"/>
        <rFont val="Arial"/>
        <family val="2"/>
      </rPr>
      <t>, and PM</t>
    </r>
    <r>
      <rPr>
        <vertAlign val="subscript"/>
        <sz val="8"/>
        <rFont val="Arial"/>
        <family val="2"/>
      </rPr>
      <t>2.5</t>
    </r>
    <r>
      <rPr>
        <sz val="8"/>
        <rFont val="Arial"/>
        <family val="2"/>
      </rPr>
      <t xml:space="preserve"> include condensible component</t>
    </r>
  </si>
  <si>
    <t>Source:  AP-42 5th Ed, Tables 1.3-1,-2,-3,-7, -11 5/2010 Update</t>
  </si>
  <si>
    <t>Source:  AP-42 5th Ed, Tables 1.3-1,-2,-3,-5, -11 5/2010 Update</t>
  </si>
  <si>
    <t>Source:  AP-42 5th Ed, Tables 1.3-1,-2,-3,-4, -11 5/2010 Update</t>
  </si>
  <si>
    <t>Source:  AP-42 5th Ed, Tables 1.3-1,-2,-3,-4,-11 5/2010 Update</t>
  </si>
  <si>
    <t>nd = not determined</t>
  </si>
  <si>
    <r>
      <t>NGR = natural gas-fired reciprocating. For NGR, PM, PM</t>
    </r>
    <r>
      <rPr>
        <vertAlign val="subscript"/>
        <sz val="8"/>
        <rFont val="Arial"/>
        <family val="2"/>
      </rPr>
      <t>10</t>
    </r>
    <r>
      <rPr>
        <sz val="8"/>
        <rFont val="Arial"/>
        <family val="2"/>
      </rPr>
      <t>, and PM</t>
    </r>
    <r>
      <rPr>
        <vertAlign val="subscript"/>
        <sz val="8"/>
        <rFont val="Arial"/>
        <family val="2"/>
      </rPr>
      <t>2.5</t>
    </r>
    <r>
      <rPr>
        <sz val="8"/>
        <rFont val="Arial"/>
        <family val="2"/>
      </rPr>
      <t xml:space="preserve"> include condensible component</t>
    </r>
  </si>
  <si>
    <t>Dual fuel is based on 95% natural gas, 5% diesel fuel</t>
  </si>
  <si>
    <t>* Footnote (a) of Table 1.3-11, "Emissions Factors for Metals from Uncontrolled No. 6 Fuel Oil Combustion", indicates that this is data for all residual oil boilers, not just No. 6 fuel oil.</t>
  </si>
  <si>
    <t>1 hp = 0.746 kW</t>
  </si>
  <si>
    <t>Parameters:</t>
  </si>
  <si>
    <t>Rating:</t>
  </si>
  <si>
    <t>Hours/year:</t>
  </si>
  <si>
    <t>Emission Factors:</t>
  </si>
  <si>
    <r>
      <t>PM</t>
    </r>
    <r>
      <rPr>
        <b/>
        <vertAlign val="subscript"/>
        <sz val="8"/>
        <rFont val="Arial"/>
        <family val="2"/>
      </rPr>
      <t>10</t>
    </r>
  </si>
  <si>
    <r>
      <t>PM</t>
    </r>
    <r>
      <rPr>
        <b/>
        <vertAlign val="subscript"/>
        <sz val="8"/>
        <rFont val="Arial"/>
        <family val="2"/>
      </rPr>
      <t>2.5</t>
    </r>
  </si>
  <si>
    <r>
      <t>SO</t>
    </r>
    <r>
      <rPr>
        <b/>
        <vertAlign val="subscript"/>
        <sz val="8"/>
        <rFont val="Arial"/>
        <family val="2"/>
      </rPr>
      <t>2</t>
    </r>
  </si>
  <si>
    <r>
      <t>NO</t>
    </r>
    <r>
      <rPr>
        <b/>
        <vertAlign val="subscript"/>
        <sz val="8"/>
        <rFont val="Arial"/>
        <family val="2"/>
      </rPr>
      <t>X</t>
    </r>
  </si>
  <si>
    <r>
      <t>CO</t>
    </r>
    <r>
      <rPr>
        <b/>
        <vertAlign val="subscript"/>
        <sz val="8"/>
        <rFont val="Arial"/>
        <family val="2"/>
      </rPr>
      <t>2</t>
    </r>
  </si>
  <si>
    <t>lb/HP-hr-</t>
  </si>
  <si>
    <t>lb/MMBTU-</t>
  </si>
  <si>
    <t>Emissions:</t>
  </si>
  <si>
    <t>lb/hr-</t>
  </si>
  <si>
    <t>ton/yr-</t>
  </si>
  <si>
    <t>HP</t>
  </si>
  <si>
    <t>kW</t>
  </si>
  <si>
    <t>Source:  AP-42 Fifth Edition, Tables 3.4-1, -2, 10/96 Update</t>
  </si>
  <si>
    <t>1 kW = 1.341 hp</t>
  </si>
  <si>
    <t>engines, and stationary dual fueled engines can be calculated using power output (in hp or kW) or fuel input.</t>
  </si>
  <si>
    <t xml:space="preserve">Emissions for gasoline industrial engines (&lt;250 hp), diesel industrial engines (&lt;600 hp), large stationary diesel </t>
  </si>
  <si>
    <t>MMBTU/hr **</t>
  </si>
  <si>
    <t>** When necessary, use an average brake-specific fuel consumption (BSFC) of 7,000 Btu/hp-hr to convert from</t>
  </si>
  <si>
    <t xml:space="preserve">lb/MMBtu to lb/hp-hr (as outlined in AP-42, Tables 3.3-1 and 3.4-1).  </t>
  </si>
  <si>
    <t>MMBTU/hr</t>
  </si>
  <si>
    <r>
      <t>lb/10</t>
    </r>
    <r>
      <rPr>
        <vertAlign val="superscript"/>
        <sz val="8"/>
        <rFont val="Arial"/>
        <family val="2"/>
      </rPr>
      <t>6</t>
    </r>
    <r>
      <rPr>
        <sz val="8"/>
        <rFont val="Arial"/>
        <family val="2"/>
      </rPr>
      <t xml:space="preserve"> SCF-</t>
    </r>
  </si>
  <si>
    <t>Natural Gas - Small (&lt;100) Uncontrolled LNB</t>
  </si>
  <si>
    <t>Natural Gas - Small (&lt;100) Controlled LNB / FGR</t>
  </si>
  <si>
    <t>Natural Gas - Large (&gt;100) Wall Fired Controlled FGR</t>
  </si>
  <si>
    <r>
      <t>lb/10</t>
    </r>
    <r>
      <rPr>
        <vertAlign val="superscript"/>
        <sz val="8"/>
        <rFont val="Arial"/>
        <family val="2"/>
      </rPr>
      <t>3</t>
    </r>
    <r>
      <rPr>
        <sz val="8"/>
        <rFont val="Arial"/>
        <family val="2"/>
      </rPr>
      <t xml:space="preserve"> gal-</t>
    </r>
  </si>
  <si>
    <t>BTU/gal:</t>
  </si>
  <si>
    <r>
      <t>S gr/100 ft</t>
    </r>
    <r>
      <rPr>
        <vertAlign val="superscript"/>
        <sz val="8"/>
        <rFont val="Arial"/>
        <family val="2"/>
      </rPr>
      <t>3</t>
    </r>
    <r>
      <rPr>
        <sz val="8"/>
        <rFont val="Arial"/>
        <family val="2"/>
      </rPr>
      <t>:</t>
    </r>
  </si>
  <si>
    <r>
      <t>10</t>
    </r>
    <r>
      <rPr>
        <vertAlign val="superscript"/>
        <sz val="8"/>
        <rFont val="Arial"/>
        <family val="2"/>
      </rPr>
      <t>6</t>
    </r>
    <r>
      <rPr>
        <sz val="8"/>
        <rFont val="Arial"/>
        <family val="2"/>
      </rPr>
      <t xml:space="preserve"> BTU/10</t>
    </r>
    <r>
      <rPr>
        <vertAlign val="superscript"/>
        <sz val="8"/>
        <rFont val="Arial"/>
        <family val="2"/>
      </rPr>
      <t>3</t>
    </r>
    <r>
      <rPr>
        <sz val="8"/>
        <rFont val="Arial"/>
        <family val="2"/>
      </rPr>
      <t xml:space="preserve"> gal:</t>
    </r>
  </si>
  <si>
    <t>Updated Format</t>
  </si>
  <si>
    <t xml:space="preserve">All </t>
  </si>
  <si>
    <t>JSD</t>
  </si>
  <si>
    <t>Referenced EPA AP-42 emission factors to determine if any factors and/or derivation methods have been updated and changed those applicable factors and/or methods within the table.</t>
  </si>
  <si>
    <t>All but Coal and waste oil</t>
  </si>
  <si>
    <t>GHGs</t>
  </si>
  <si>
    <t>Added separate GHG calculations based on GHG reporting rule 40 CFR 98</t>
  </si>
  <si>
    <t>Pb**</t>
  </si>
  <si>
    <r>
      <t>**Pb is in units of (lb/10</t>
    </r>
    <r>
      <rPr>
        <vertAlign val="superscript"/>
        <sz val="8"/>
        <rFont val="Arial"/>
        <family val="2"/>
      </rPr>
      <t>12</t>
    </r>
    <r>
      <rPr>
        <sz val="8"/>
        <rFont val="Arial"/>
        <family val="2"/>
      </rPr>
      <t xml:space="preserve"> BTU)</t>
    </r>
  </si>
  <si>
    <t>Fuel Oil</t>
  </si>
  <si>
    <t>Corrected CH4 and N2O factors for fuel oil</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</si>
  <si>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</si>
  <si>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Removed greenhouse gas emission calculations.</t>
  </si>
  <si>
    <t>MJS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</si>
</sst>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0.00000"/>
    <numFmt numFmtId="167" formatCode="0.000"/>
    <numFmt numFmtId="168" formatCode="#,##0.0000"/>
    <numFmt numFmtId="169" formatCode="[$-409]dddd\,\ mmmm\ dd\,\ yyyy"/>
    <numFmt numFmtId="170" formatCode="[$-409]h:mm:ss\ AM/PM"/>
    <numFmt numFmtId="171" formatCode="[$-F800]dddd\,\ mmmm\ dd\,\ yyyy"/>
    <numFmt numFmtId="172" formatCode="0.0"/>
  </numFmts>
  <fonts count="46">
    <font>
      <sz val="10"/>
      <name val="Arial"/>
      <family val="0"/>
    </font>
    <font>
      <sz val="8"/>
      <name val="Arial"/>
      <family val="2"/>
    </font>
    <font>
      <vertAlign val="subscript"/>
      <sz val="8"/>
      <name val="Arial"/>
      <family val="2"/>
    </font>
    <font>
      <sz val="8"/>
      <color indexed="10"/>
      <name val="Arial"/>
      <family val="2"/>
    </font>
    <font>
      <vertAlign val="superscript"/>
      <sz val="8"/>
      <name val="Arial"/>
      <family val="2"/>
    </font>
    <font>
      <b/>
      <sz val="8"/>
      <name val="Arial"/>
      <family val="2"/>
    </font>
    <font>
      <sz val="8"/>
      <color indexed="53"/>
      <name val="Arial"/>
      <family val="2"/>
    </font>
    <font>
      <b/>
      <vertAlign val="subscript"/>
      <sz val="8"/>
      <name val="Arial"/>
      <family val="2"/>
    </font>
    <font>
      <b/>
      <sz val="8"/>
      <color indexed="61"/>
      <name val="Arial"/>
      <family val="2"/>
    </font>
    <font>
      <b/>
      <sz val="8"/>
      <color indexed="30"/>
      <name val="Arial"/>
      <family val="2"/>
    </font>
    <font>
      <b/>
      <sz val="15"/>
      <color indexed="62"/>
      <name val="Calibri"/>
      <family val="2"/>
    </font>
    <font>
      <b/>
      <sz val="11"/>
      <color indexed="62"/>
      <name val="Calibri"/>
      <family val="2"/>
    </font>
    <font>
      <b/>
      <sz val="18"/>
      <color indexed="62"/>
      <name val="Cambria"/>
      <family val="2"/>
    </font>
    <font>
      <b/>
      <sz val="8"/>
      <color indexed="53"/>
      <name val="Arial"/>
      <family val="2"/>
    </font>
    <font>
      <b/>
      <sz val="8"/>
      <color indexed="2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3"/>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medium"/>
    </border>
    <border>
      <left>
        <color indexed="63"/>
      </left>
      <right>
        <color indexed="63"/>
      </right>
      <top>
        <color indexed="63"/>
      </top>
      <bottom style="medium"/>
    </border>
    <border>
      <left style="thick"/>
      <right style="medium"/>
      <top style="thick"/>
      <bottom>
        <color indexed="63"/>
      </bottom>
    </border>
    <border>
      <left>
        <color indexed="63"/>
      </left>
      <right>
        <color indexed="63"/>
      </right>
      <top style="thick"/>
      <bottom>
        <color indexed="63"/>
      </bottom>
    </border>
    <border>
      <left>
        <color indexed="63"/>
      </left>
      <right style="thin"/>
      <top style="thick"/>
      <bottom style="thin"/>
    </border>
    <border>
      <left style="dashed"/>
      <right style="thin"/>
      <top style="thick"/>
      <bottom style="thin"/>
    </border>
    <border>
      <left>
        <color indexed="63"/>
      </left>
      <right style="thick"/>
      <top style="thick"/>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style="medium"/>
      <bottom>
        <color indexed="63"/>
      </bottom>
    </border>
    <border>
      <left style="medium"/>
      <right style="thin"/>
      <top style="medium"/>
      <bottom style="thin"/>
    </border>
    <border>
      <left style="thin"/>
      <right style="thin"/>
      <top style="medium"/>
      <bottom style="thin"/>
    </border>
    <border>
      <left style="thin"/>
      <right style="thick"/>
      <top style="medium"/>
      <bottom style="thin"/>
    </border>
    <border>
      <left style="thick"/>
      <right style="medium"/>
      <top>
        <color indexed="63"/>
      </top>
      <bottom style="medium"/>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color indexed="63"/>
      </left>
      <right>
        <color indexed="63"/>
      </right>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ck"/>
      <top>
        <color indexed="63"/>
      </top>
      <bottom style="thick"/>
    </border>
    <border>
      <left style="thin"/>
      <right style="thick"/>
      <top>
        <color indexed="63"/>
      </top>
      <bottom style="thin"/>
    </border>
    <border>
      <left style="thin"/>
      <right style="thin"/>
      <top style="thin"/>
      <bottom>
        <color indexed="63"/>
      </bottom>
    </border>
    <border>
      <left style="medium"/>
      <right style="thin"/>
      <top style="thin"/>
      <bottom style="dashed"/>
    </border>
    <border>
      <left style="thin"/>
      <right style="thin"/>
      <top style="thin"/>
      <bottom style="dashed"/>
    </border>
    <border>
      <left>
        <color indexed="63"/>
      </left>
      <right style="thin"/>
      <top style="thin"/>
      <bottom style="dashed"/>
    </border>
    <border>
      <left style="thin"/>
      <right style="thick"/>
      <top style="thin"/>
      <bottom style="dashed"/>
    </border>
    <border>
      <left style="medium"/>
      <right style="thin"/>
      <top style="dashed"/>
      <bottom style="medium"/>
    </border>
    <border>
      <left style="thin"/>
      <right style="thin"/>
      <top style="dashed"/>
      <bottom style="medium"/>
    </border>
    <border>
      <left>
        <color indexed="63"/>
      </left>
      <right style="thin"/>
      <top style="dashed"/>
      <bottom style="medium"/>
    </border>
    <border>
      <left style="thin"/>
      <right style="thick"/>
      <top style="dashed"/>
      <bottom style="medium"/>
    </border>
    <border>
      <left style="medium"/>
      <right>
        <color indexed="63"/>
      </right>
      <top>
        <color indexed="63"/>
      </top>
      <bottom>
        <color indexed="63"/>
      </bottom>
    </border>
    <border>
      <left style="thin"/>
      <right style="thick"/>
      <top style="thin"/>
      <bottom style="medium"/>
    </border>
    <border>
      <left style="thin"/>
      <right style="thick"/>
      <top style="thin"/>
      <bottom>
        <color indexed="63"/>
      </bottom>
    </border>
    <border>
      <left>
        <color indexed="63"/>
      </left>
      <right style="thick"/>
      <top style="thin"/>
      <bottom style="dashed"/>
    </border>
    <border>
      <left>
        <color indexed="63"/>
      </left>
      <right style="thick"/>
      <top style="dashed"/>
      <bottom style="medium"/>
    </border>
    <border>
      <left style="medium"/>
      <right style="thin"/>
      <top>
        <color indexed="63"/>
      </top>
      <bottom style="dashed"/>
    </border>
    <border>
      <left style="thin"/>
      <right style="thin"/>
      <top>
        <color indexed="63"/>
      </top>
      <bottom style="dashed"/>
    </border>
    <border>
      <left style="thin"/>
      <right style="thick"/>
      <top>
        <color indexed="63"/>
      </top>
      <bottom style="dashed"/>
    </border>
    <border>
      <left style="thin"/>
      <right>
        <color indexed="63"/>
      </right>
      <top style="medium"/>
      <bottom style="thin"/>
    </border>
    <border>
      <left style="thin"/>
      <right>
        <color indexed="63"/>
      </right>
      <top style="thin"/>
      <bottom style="dashed"/>
    </border>
    <border>
      <left style="thin"/>
      <right>
        <color indexed="63"/>
      </right>
      <top style="dashed"/>
      <bottom style="medium"/>
    </border>
    <border>
      <left style="thin"/>
      <right style="dashed"/>
      <top style="thick"/>
      <bottom style="thin"/>
    </border>
    <border>
      <left style="thin"/>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thin"/>
      <right style="dashed"/>
      <top style="medium"/>
      <bottom style="thin"/>
    </border>
    <border>
      <left style="dashed"/>
      <right style="thin"/>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medium"/>
      <top style="medium"/>
      <bottom style="thin"/>
    </border>
    <border>
      <left style="medium"/>
      <right style="medium"/>
      <top>
        <color indexed="63"/>
      </top>
      <bottom style="medium"/>
    </border>
    <border>
      <left style="thin"/>
      <right style="medium"/>
      <top style="thin"/>
      <bottom style="medium"/>
    </border>
    <border>
      <left style="thin"/>
      <right style="medium"/>
      <top>
        <color indexed="63"/>
      </top>
      <bottom style="thin"/>
    </border>
    <border>
      <left style="thin"/>
      <right style="medium"/>
      <top style="thin"/>
      <bottom style="dashed"/>
    </border>
    <border>
      <left style="thin"/>
      <right style="medium"/>
      <top style="dash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3"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 borderId="1" applyNumberFormat="0" applyAlignment="0" applyProtection="0"/>
    <xf numFmtId="0" fontId="35"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10" fillId="0" borderId="3" applyNumberFormat="0" applyFill="0" applyAlignment="0" applyProtection="0"/>
    <xf numFmtId="0" fontId="23"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40" fillId="22" borderId="1" applyNumberFormat="0" applyAlignment="0" applyProtection="0"/>
    <xf numFmtId="0" fontId="41" fillId="0" borderId="6" applyNumberFormat="0" applyFill="0" applyAlignment="0" applyProtection="0"/>
    <xf numFmtId="0" fontId="42" fillId="23" borderId="0" applyNumberFormat="0" applyBorder="0" applyAlignment="0" applyProtection="0"/>
    <xf numFmtId="0" fontId="0" fillId="2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3">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2" fontId="1" fillId="0" borderId="0" xfId="0" applyNumberFormat="1" applyFont="1" applyBorder="1" applyAlignment="1">
      <alignment horizontal="center"/>
    </xf>
    <xf numFmtId="0" fontId="1" fillId="0" borderId="0" xfId="0" applyFont="1" applyFill="1" applyAlignment="1">
      <alignment/>
    </xf>
    <xf numFmtId="0" fontId="1" fillId="2" borderId="1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0" fontId="1" fillId="0" borderId="11" xfId="0" applyFont="1" applyBorder="1" applyAlignment="1">
      <alignment/>
    </xf>
    <xf numFmtId="0" fontId="1" fillId="0" borderId="0" xfId="0" applyFont="1" applyAlignment="1">
      <alignment horizontal="center" vertical="center"/>
    </xf>
    <xf numFmtId="0" fontId="1" fillId="0" borderId="0" xfId="0" applyFont="1" applyAlignment="1">
      <alignment horizontal="justify" vertical="center" wrapText="1"/>
    </xf>
    <xf numFmtId="2" fontId="1" fillId="2" borderId="0" xfId="0" applyNumberFormat="1" applyFont="1" applyFill="1" applyBorder="1" applyAlignment="1">
      <alignment horizontal="center"/>
    </xf>
    <xf numFmtId="0" fontId="5" fillId="0" borderId="0" xfId="0" applyFont="1" applyAlignment="1">
      <alignment/>
    </xf>
    <xf numFmtId="0" fontId="3" fillId="2" borderId="0" xfId="0" applyFont="1" applyFill="1" applyBorder="1" applyAlignment="1">
      <alignment/>
    </xf>
    <xf numFmtId="0" fontId="5" fillId="0" borderId="12" xfId="0" applyFont="1" applyBorder="1" applyAlignment="1">
      <alignment horizontal="right"/>
    </xf>
    <xf numFmtId="0" fontId="1" fillId="2" borderId="13" xfId="0" applyFont="1" applyFill="1" applyBorder="1" applyAlignment="1">
      <alignment/>
    </xf>
    <xf numFmtId="0" fontId="1" fillId="2" borderId="14" xfId="0" applyFont="1" applyFill="1" applyBorder="1" applyAlignment="1">
      <alignment/>
    </xf>
    <xf numFmtId="0" fontId="1" fillId="2" borderId="15" xfId="0" applyFont="1" applyFill="1" applyBorder="1" applyAlignment="1">
      <alignment/>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0" borderId="17" xfId="0" applyFont="1" applyBorder="1" applyAlignment="1">
      <alignment/>
    </xf>
    <xf numFmtId="0" fontId="1" fillId="2" borderId="18" xfId="0" applyFont="1" applyFill="1" applyBorder="1" applyAlignment="1">
      <alignment/>
    </xf>
    <xf numFmtId="0" fontId="5" fillId="0" borderId="19" xfId="0" applyFont="1" applyBorder="1" applyAlignment="1">
      <alignment horizontal="right"/>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1" fillId="0" borderId="17" xfId="0" applyFont="1" applyBorder="1" applyAlignment="1">
      <alignment horizontal="right"/>
    </xf>
    <xf numFmtId="0" fontId="1" fillId="0" borderId="23" xfId="0" applyFont="1" applyBorder="1" applyAlignment="1">
      <alignment horizontal="right"/>
    </xf>
    <xf numFmtId="0" fontId="1" fillId="2" borderId="24" xfId="0" applyFont="1" applyFill="1" applyBorder="1" applyAlignment="1">
      <alignment/>
    </xf>
    <xf numFmtId="0" fontId="1" fillId="0" borderId="25" xfId="0" applyFont="1" applyBorder="1" applyAlignment="1">
      <alignment/>
    </xf>
    <xf numFmtId="0" fontId="1" fillId="2" borderId="25" xfId="0" applyFont="1" applyFill="1" applyBorder="1" applyAlignment="1">
      <alignment/>
    </xf>
    <xf numFmtId="0" fontId="1" fillId="2" borderId="26" xfId="0" applyFont="1" applyFill="1" applyBorder="1" applyAlignment="1">
      <alignment/>
    </xf>
    <xf numFmtId="0" fontId="3" fillId="2" borderId="27" xfId="0" applyFont="1" applyFill="1" applyBorder="1" applyAlignment="1">
      <alignment/>
    </xf>
    <xf numFmtId="0" fontId="1" fillId="0" borderId="10" xfId="0" applyFont="1" applyBorder="1" applyAlignment="1">
      <alignment/>
    </xf>
    <xf numFmtId="4" fontId="6" fillId="2" borderId="28" xfId="0" applyNumberFormat="1" applyFont="1" applyFill="1" applyBorder="1" applyAlignment="1">
      <alignment horizontal="center"/>
    </xf>
    <xf numFmtId="0" fontId="1" fillId="2" borderId="29" xfId="0" applyFont="1" applyFill="1" applyBorder="1" applyAlignment="1">
      <alignment/>
    </xf>
    <xf numFmtId="4" fontId="6" fillId="2" borderId="13" xfId="0" applyNumberFormat="1" applyFont="1" applyFill="1" applyBorder="1" applyAlignment="1">
      <alignment horizontal="center"/>
    </xf>
    <xf numFmtId="0" fontId="1" fillId="2" borderId="13" xfId="0" applyFont="1" applyFill="1" applyBorder="1" applyAlignment="1">
      <alignment horizontal="center"/>
    </xf>
    <xf numFmtId="0" fontId="1" fillId="2" borderId="11" xfId="0" applyFont="1" applyFill="1" applyBorder="1" applyAlignment="1">
      <alignment/>
    </xf>
    <xf numFmtId="0" fontId="3" fillId="2" borderId="16" xfId="0" applyFont="1" applyFill="1" applyBorder="1" applyAlignment="1">
      <alignment horizontal="left"/>
    </xf>
    <xf numFmtId="0" fontId="1" fillId="2" borderId="30" xfId="0" applyFont="1" applyFill="1" applyBorder="1" applyAlignment="1">
      <alignment/>
    </xf>
    <xf numFmtId="0" fontId="5" fillId="2" borderId="31" xfId="0" applyFont="1" applyFill="1" applyBorder="1" applyAlignment="1">
      <alignment horizontal="center"/>
    </xf>
    <xf numFmtId="0" fontId="3" fillId="2" borderId="0" xfId="0" applyFont="1" applyFill="1" applyBorder="1" applyAlignment="1">
      <alignment/>
    </xf>
    <xf numFmtId="0" fontId="8" fillId="2" borderId="32" xfId="0" applyFont="1" applyFill="1" applyBorder="1" applyAlignment="1">
      <alignment horizontal="center"/>
    </xf>
    <xf numFmtId="3" fontId="8" fillId="2" borderId="32" xfId="0" applyNumberFormat="1" applyFont="1" applyFill="1" applyBorder="1" applyAlignment="1">
      <alignment horizontal="center"/>
    </xf>
    <xf numFmtId="164" fontId="9" fillId="0" borderId="33" xfId="0" applyNumberFormat="1" applyFont="1" applyBorder="1" applyAlignment="1">
      <alignment horizontal="center"/>
    </xf>
    <xf numFmtId="164" fontId="9" fillId="0" borderId="34" xfId="0" applyNumberFormat="1" applyFont="1" applyBorder="1" applyAlignment="1">
      <alignment horizontal="center"/>
    </xf>
    <xf numFmtId="168" fontId="9" fillId="0" borderId="35" xfId="0" applyNumberFormat="1" applyFont="1" applyBorder="1" applyAlignment="1">
      <alignment horizontal="center"/>
    </xf>
    <xf numFmtId="165" fontId="9" fillId="2" borderId="36" xfId="0" applyNumberFormat="1" applyFont="1" applyFill="1" applyBorder="1" applyAlignment="1">
      <alignment horizontal="center"/>
    </xf>
    <xf numFmtId="2" fontId="9" fillId="0" borderId="37" xfId="0" applyNumberFormat="1" applyFont="1" applyBorder="1" applyAlignment="1">
      <alignment horizontal="center"/>
    </xf>
    <xf numFmtId="2" fontId="9" fillId="0" borderId="38" xfId="0" applyNumberFormat="1" applyFont="1" applyBorder="1" applyAlignment="1">
      <alignment horizontal="center"/>
    </xf>
    <xf numFmtId="4" fontId="9" fillId="0" borderId="39" xfId="0" applyNumberFormat="1" applyFont="1" applyBorder="1" applyAlignment="1">
      <alignment horizontal="center"/>
    </xf>
    <xf numFmtId="11" fontId="9" fillId="2" borderId="40" xfId="0" applyNumberFormat="1" applyFont="1" applyFill="1" applyBorder="1" applyAlignment="1">
      <alignment horizontal="center"/>
    </xf>
    <xf numFmtId="0" fontId="1" fillId="2" borderId="41" xfId="0" applyFont="1" applyFill="1" applyBorder="1" applyAlignment="1">
      <alignment/>
    </xf>
    <xf numFmtId="3" fontId="14" fillId="2" borderId="32" xfId="0" applyNumberFormat="1" applyFont="1" applyFill="1" applyBorder="1" applyAlignment="1">
      <alignment horizontal="center"/>
    </xf>
    <xf numFmtId="11" fontId="14" fillId="2" borderId="42" xfId="0" applyNumberFormat="1" applyFont="1" applyFill="1" applyBorder="1" applyAlignment="1">
      <alignment horizontal="center"/>
    </xf>
    <xf numFmtId="0" fontId="14" fillId="2" borderId="32" xfId="0" applyFont="1" applyFill="1" applyBorder="1" applyAlignment="1">
      <alignment horizontal="center"/>
    </xf>
    <xf numFmtId="0" fontId="14" fillId="2" borderId="42" xfId="0" applyFont="1" applyFill="1" applyBorder="1" applyAlignment="1">
      <alignment horizontal="center"/>
    </xf>
    <xf numFmtId="0" fontId="3" fillId="0" borderId="0" xfId="0" applyFont="1" applyAlignment="1">
      <alignment/>
    </xf>
    <xf numFmtId="0" fontId="3" fillId="0" borderId="0" xfId="0" applyFont="1" applyFill="1" applyBorder="1" applyAlignment="1">
      <alignment/>
    </xf>
    <xf numFmtId="0" fontId="3" fillId="0" borderId="0" xfId="0" applyFont="1" applyFill="1" applyAlignment="1">
      <alignment/>
    </xf>
    <xf numFmtId="0" fontId="3" fillId="2" borderId="41" xfId="0" applyFont="1" applyFill="1" applyBorder="1" applyAlignment="1">
      <alignment/>
    </xf>
    <xf numFmtId="0" fontId="3" fillId="0" borderId="0" xfId="0" applyFont="1" applyBorder="1" applyAlignment="1">
      <alignment/>
    </xf>
    <xf numFmtId="0" fontId="1" fillId="0" borderId="13" xfId="0" applyFont="1" applyBorder="1" applyAlignment="1">
      <alignment/>
    </xf>
    <xf numFmtId="0" fontId="3" fillId="0" borderId="27" xfId="0" applyFont="1" applyBorder="1" applyAlignment="1">
      <alignment/>
    </xf>
    <xf numFmtId="0" fontId="1" fillId="0" borderId="27" xfId="0" applyFont="1" applyBorder="1" applyAlignment="1">
      <alignment/>
    </xf>
    <xf numFmtId="11" fontId="8" fillId="2" borderId="32" xfId="0" applyNumberFormat="1" applyFont="1" applyFill="1" applyBorder="1" applyAlignment="1">
      <alignment horizontal="center"/>
    </xf>
    <xf numFmtId="0" fontId="8" fillId="2" borderId="43" xfId="0" applyFont="1" applyFill="1" applyBorder="1" applyAlignment="1">
      <alignment horizontal="center"/>
    </xf>
    <xf numFmtId="164" fontId="9" fillId="0" borderId="33" xfId="0" applyNumberFormat="1" applyFont="1" applyBorder="1" applyAlignment="1">
      <alignment/>
    </xf>
    <xf numFmtId="164" fontId="9" fillId="0" borderId="34" xfId="0" applyNumberFormat="1" applyFont="1" applyBorder="1" applyAlignment="1">
      <alignment/>
    </xf>
    <xf numFmtId="164" fontId="9" fillId="0" borderId="44" xfId="0" applyNumberFormat="1" applyFont="1" applyBorder="1" applyAlignment="1">
      <alignment/>
    </xf>
    <xf numFmtId="2" fontId="9" fillId="0" borderId="37" xfId="0" applyNumberFormat="1" applyFont="1" applyBorder="1" applyAlignment="1">
      <alignment/>
    </xf>
    <xf numFmtId="2" fontId="9" fillId="0" borderId="38" xfId="0" applyNumberFormat="1" applyFont="1" applyBorder="1" applyAlignment="1">
      <alignment/>
    </xf>
    <xf numFmtId="2" fontId="9" fillId="0" borderId="45" xfId="0" applyNumberFormat="1" applyFont="1" applyBorder="1" applyAlignment="1">
      <alignment/>
    </xf>
    <xf numFmtId="11" fontId="8" fillId="0" borderId="46" xfId="0" applyNumberFormat="1" applyFont="1" applyBorder="1" applyAlignment="1">
      <alignment horizontal="center"/>
    </xf>
    <xf numFmtId="11" fontId="8" fillId="0" borderId="47" xfId="0" applyNumberFormat="1" applyFont="1" applyBorder="1" applyAlignment="1">
      <alignment horizontal="center"/>
    </xf>
    <xf numFmtId="0" fontId="8" fillId="0" borderId="47" xfId="0" applyFont="1" applyBorder="1" applyAlignment="1">
      <alignment horizontal="center"/>
    </xf>
    <xf numFmtId="11" fontId="8" fillId="2" borderId="47" xfId="0" applyNumberFormat="1" applyFont="1" applyFill="1" applyBorder="1" applyAlignment="1">
      <alignment horizontal="center"/>
    </xf>
    <xf numFmtId="0" fontId="8" fillId="2" borderId="48" xfId="0" applyFont="1" applyFill="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2" borderId="38" xfId="0" applyFont="1" applyFill="1" applyBorder="1" applyAlignment="1">
      <alignment horizontal="center"/>
    </xf>
    <xf numFmtId="0" fontId="8" fillId="2" borderId="40" xfId="0" applyFont="1" applyFill="1" applyBorder="1" applyAlignment="1">
      <alignment horizontal="center"/>
    </xf>
    <xf numFmtId="0" fontId="8" fillId="2" borderId="32" xfId="0" applyNumberFormat="1" applyFont="1" applyFill="1" applyBorder="1" applyAlignment="1">
      <alignment horizontal="center"/>
    </xf>
    <xf numFmtId="0" fontId="8" fillId="2" borderId="36" xfId="0" applyFont="1" applyFill="1" applyBorder="1" applyAlignment="1">
      <alignment horizontal="center"/>
    </xf>
    <xf numFmtId="164" fontId="8" fillId="2" borderId="32" xfId="0" applyNumberFormat="1" applyFont="1" applyFill="1" applyBorder="1" applyAlignment="1">
      <alignment horizontal="center"/>
    </xf>
    <xf numFmtId="0" fontId="1" fillId="2" borderId="0" xfId="0" applyFont="1" applyFill="1" applyBorder="1" applyAlignment="1">
      <alignment horizontal="left"/>
    </xf>
    <xf numFmtId="2" fontId="1" fillId="2" borderId="0" xfId="0" applyNumberFormat="1" applyFont="1" applyFill="1" applyBorder="1" applyAlignment="1">
      <alignment horizontal="left"/>
    </xf>
    <xf numFmtId="11" fontId="9" fillId="0" borderId="38" xfId="0" applyNumberFormat="1" applyFont="1" applyBorder="1" applyAlignment="1">
      <alignment horizontal="center"/>
    </xf>
    <xf numFmtId="165" fontId="9" fillId="0" borderId="34" xfId="0" applyNumberFormat="1" applyFont="1" applyBorder="1" applyAlignment="1">
      <alignment horizontal="center"/>
    </xf>
    <xf numFmtId="3" fontId="14" fillId="2" borderId="43" xfId="0" applyNumberFormat="1" applyFont="1" applyFill="1" applyBorder="1" applyAlignment="1">
      <alignment horizontal="center"/>
    </xf>
    <xf numFmtId="168" fontId="9" fillId="0" borderId="44" xfId="0" applyNumberFormat="1" applyFont="1" applyBorder="1" applyAlignment="1">
      <alignment horizontal="center"/>
    </xf>
    <xf numFmtId="4" fontId="9" fillId="0" borderId="45" xfId="0" applyNumberFormat="1" applyFont="1" applyBorder="1" applyAlignment="1">
      <alignment horizontal="center"/>
    </xf>
    <xf numFmtId="0" fontId="5" fillId="2" borderId="49" xfId="0" applyFont="1" applyFill="1" applyBorder="1" applyAlignment="1">
      <alignment horizontal="center"/>
    </xf>
    <xf numFmtId="0" fontId="1" fillId="2" borderId="27" xfId="0" applyFont="1" applyFill="1" applyBorder="1" applyAlignment="1">
      <alignment/>
    </xf>
    <xf numFmtId="3" fontId="14" fillId="2" borderId="10" xfId="0" applyNumberFormat="1" applyFont="1" applyFill="1" applyBorder="1" applyAlignment="1">
      <alignment horizontal="center"/>
    </xf>
    <xf numFmtId="3" fontId="9" fillId="0" borderId="50" xfId="0" applyNumberFormat="1" applyFont="1" applyBorder="1" applyAlignment="1">
      <alignment horizontal="center"/>
    </xf>
    <xf numFmtId="3" fontId="9" fillId="0" borderId="51" xfId="0" applyNumberFormat="1" applyFont="1" applyBorder="1" applyAlignment="1">
      <alignment horizontal="center"/>
    </xf>
    <xf numFmtId="1" fontId="14" fillId="2" borderId="42" xfId="0" applyNumberFormat="1" applyFont="1" applyFill="1" applyBorder="1" applyAlignment="1">
      <alignment horizontal="center"/>
    </xf>
    <xf numFmtId="4" fontId="13" fillId="2" borderId="52" xfId="0" applyNumberFormat="1" applyFont="1" applyFill="1" applyBorder="1" applyAlignment="1" applyProtection="1">
      <alignment horizontal="center"/>
      <protection locked="0"/>
    </xf>
    <xf numFmtId="3" fontId="13" fillId="0" borderId="10" xfId="0" applyNumberFormat="1" applyFont="1" applyBorder="1" applyAlignment="1" applyProtection="1">
      <alignment horizontal="center"/>
      <protection locked="0"/>
    </xf>
    <xf numFmtId="3" fontId="13" fillId="0" borderId="10" xfId="0" applyNumberFormat="1" applyFont="1" applyBorder="1" applyAlignment="1" applyProtection="1">
      <alignment/>
      <protection locked="0"/>
    </xf>
    <xf numFmtId="3" fontId="6" fillId="0" borderId="10" xfId="0" applyNumberFormat="1" applyFont="1" applyBorder="1" applyAlignment="1" applyProtection="1">
      <alignment/>
      <protection locked="0"/>
    </xf>
    <xf numFmtId="0" fontId="13" fillId="2" borderId="10" xfId="0" applyFont="1" applyFill="1" applyBorder="1" applyAlignment="1" applyProtection="1">
      <alignment horizontal="center"/>
      <protection locked="0"/>
    </xf>
    <xf numFmtId="0" fontId="13" fillId="0" borderId="10" xfId="0" applyNumberFormat="1" applyFont="1" applyBorder="1" applyAlignment="1" applyProtection="1">
      <alignment/>
      <protection locked="0"/>
    </xf>
    <xf numFmtId="0" fontId="13" fillId="0" borderId="42" xfId="0" applyNumberFormat="1" applyFont="1" applyBorder="1" applyAlignment="1" applyProtection="1">
      <alignment/>
      <protection locked="0"/>
    </xf>
    <xf numFmtId="3" fontId="13" fillId="0" borderId="32" xfId="0" applyNumberFormat="1" applyFont="1" applyBorder="1" applyAlignment="1" applyProtection="1">
      <alignment horizont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justify" vertical="center" wrapText="1"/>
      <protection locked="0"/>
    </xf>
    <xf numFmtId="0" fontId="5" fillId="0" borderId="53" xfId="0" applyFont="1" applyBorder="1" applyAlignment="1">
      <alignment horizontal="center" vertical="center"/>
    </xf>
    <xf numFmtId="0" fontId="5" fillId="0" borderId="53" xfId="0" applyFont="1" applyBorder="1" applyAlignment="1">
      <alignment horizontal="center" vertical="center" wrapText="1"/>
    </xf>
    <xf numFmtId="0" fontId="1" fillId="0" borderId="53" xfId="0" applyFont="1" applyBorder="1" applyAlignment="1">
      <alignment horizontal="center" vertical="center"/>
    </xf>
    <xf numFmtId="14" fontId="1" fillId="0" borderId="53" xfId="0" applyNumberFormat="1" applyFont="1" applyBorder="1" applyAlignment="1">
      <alignment horizontal="center" vertical="center"/>
    </xf>
    <xf numFmtId="0" fontId="1" fillId="0" borderId="53" xfId="0" applyFont="1" applyBorder="1" applyAlignment="1">
      <alignment horizontal="justify" vertical="center" wrapText="1"/>
    </xf>
    <xf numFmtId="0" fontId="1" fillId="2" borderId="53" xfId="0" applyFont="1" applyFill="1" applyBorder="1" applyAlignment="1">
      <alignment horizontal="center"/>
    </xf>
    <xf numFmtId="14" fontId="1" fillId="0" borderId="53" xfId="0" applyNumberFormat="1"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53" xfId="0" applyFont="1" applyBorder="1" applyAlignment="1" applyProtection="1">
      <alignment horizontal="justify" vertical="center" wrapText="1"/>
      <protection locked="0"/>
    </xf>
    <xf numFmtId="0" fontId="5" fillId="0" borderId="54" xfId="0" applyFont="1" applyBorder="1" applyAlignment="1">
      <alignment horizontal="right"/>
    </xf>
    <xf numFmtId="0" fontId="1" fillId="2" borderId="55" xfId="0" applyFont="1" applyFill="1" applyBorder="1" applyAlignment="1">
      <alignment/>
    </xf>
    <xf numFmtId="4" fontId="13" fillId="2" borderId="56" xfId="0" applyNumberFormat="1" applyFont="1" applyFill="1" applyBorder="1" applyAlignment="1" applyProtection="1">
      <alignment horizontal="center"/>
      <protection locked="0"/>
    </xf>
    <xf numFmtId="0" fontId="1" fillId="2" borderId="57" xfId="0" applyFont="1" applyFill="1" applyBorder="1" applyAlignment="1">
      <alignment horizontal="center"/>
    </xf>
    <xf numFmtId="4" fontId="6" fillId="2" borderId="49" xfId="0" applyNumberFormat="1" applyFont="1" applyFill="1" applyBorder="1" applyAlignment="1">
      <alignment horizontal="center"/>
    </xf>
    <xf numFmtId="0" fontId="1" fillId="2" borderId="58" xfId="0" applyFont="1" applyFill="1" applyBorder="1" applyAlignment="1">
      <alignment/>
    </xf>
    <xf numFmtId="4" fontId="6" fillId="2" borderId="55" xfId="0" applyNumberFormat="1" applyFont="1" applyFill="1" applyBorder="1" applyAlignment="1">
      <alignment horizontal="center"/>
    </xf>
    <xf numFmtId="0" fontId="1" fillId="2" borderId="55" xfId="0" applyFont="1" applyFill="1" applyBorder="1" applyAlignment="1">
      <alignment horizontal="center"/>
    </xf>
    <xf numFmtId="0" fontId="3" fillId="2" borderId="59" xfId="0" applyFont="1" applyFill="1" applyBorder="1" applyAlignment="1">
      <alignment horizontal="left"/>
    </xf>
    <xf numFmtId="0" fontId="1" fillId="0" borderId="60" xfId="0" applyFont="1" applyBorder="1" applyAlignment="1">
      <alignment/>
    </xf>
    <xf numFmtId="0" fontId="1" fillId="2" borderId="61" xfId="0" applyFont="1" applyFill="1" applyBorder="1" applyAlignment="1">
      <alignment/>
    </xf>
    <xf numFmtId="0" fontId="5" fillId="2" borderId="62" xfId="0" applyFont="1" applyFill="1" applyBorder="1" applyAlignment="1">
      <alignment horizontal="center"/>
    </xf>
    <xf numFmtId="0" fontId="1" fillId="0" borderId="63" xfId="0" applyFont="1" applyBorder="1" applyAlignment="1">
      <alignment horizontal="right"/>
    </xf>
    <xf numFmtId="0" fontId="14" fillId="2" borderId="64" xfId="0" applyFont="1" applyFill="1" applyBorder="1" applyAlignment="1">
      <alignment horizontal="center"/>
    </xf>
    <xf numFmtId="0" fontId="5" fillId="2" borderId="65" xfId="0" applyFont="1" applyFill="1" applyBorder="1" applyAlignment="1">
      <alignment horizontal="center"/>
    </xf>
    <xf numFmtId="0" fontId="1" fillId="0" borderId="60" xfId="0" applyFont="1" applyBorder="1" applyAlignment="1">
      <alignment horizontal="right"/>
    </xf>
    <xf numFmtId="165" fontId="9" fillId="2" borderId="66" xfId="0" applyNumberFormat="1" applyFont="1" applyFill="1" applyBorder="1" applyAlignment="1">
      <alignment horizontal="center"/>
    </xf>
    <xf numFmtId="11" fontId="9" fillId="2" borderId="67" xfId="0" applyNumberFormat="1" applyFont="1" applyFill="1" applyBorder="1" applyAlignment="1">
      <alignment horizontal="center"/>
    </xf>
    <xf numFmtId="0" fontId="1" fillId="2" borderId="68" xfId="0" applyFont="1" applyFill="1" applyBorder="1" applyAlignment="1">
      <alignment/>
    </xf>
    <xf numFmtId="0" fontId="1" fillId="0" borderId="69" xfId="0" applyFont="1" applyBorder="1" applyAlignment="1">
      <alignment/>
    </xf>
    <xf numFmtId="0" fontId="1" fillId="2" borderId="69" xfId="0" applyFont="1" applyFill="1" applyBorder="1" applyAlignment="1">
      <alignment/>
    </xf>
    <xf numFmtId="0" fontId="1" fillId="2" borderId="70" xfId="0" applyFont="1" applyFill="1" applyBorder="1" applyAlignment="1">
      <alignment/>
    </xf>
    <xf numFmtId="0" fontId="1" fillId="0" borderId="0" xfId="0" applyFont="1" applyAlignment="1">
      <alignment horizontal="right"/>
    </xf>
    <xf numFmtId="0" fontId="3" fillId="0" borderId="0" xfId="0" applyNumberFormat="1"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O94"/>
  <sheetViews>
    <sheetView showGridLines="0" showRowColHeaders="0" tabSelected="1" zoomScalePageLayoutView="0" workbookViewId="0" topLeftCell="A1">
      <selection activeCell="O15" sqref="O15"/>
    </sheetView>
  </sheetViews>
  <sheetFormatPr defaultColWidth="9.140625" defaultRowHeight="13.5" customHeight="1"/>
  <cols>
    <col min="1" max="1" width="3.28125" style="1" customWidth="1"/>
    <col min="2" max="2" width="15.7109375" style="1" customWidth="1"/>
    <col min="3" max="3" width="9.57421875" style="1" customWidth="1"/>
    <col min="4" max="9" width="7.7109375" style="1" customWidth="1"/>
    <col min="10" max="10" width="11.57421875" style="1" customWidth="1"/>
    <col min="11" max="11" width="10.140625" style="1" customWidth="1"/>
    <col min="12" max="16384" width="9.140625" style="1" customWidth="1"/>
  </cols>
  <sheetData>
    <row r="1" spans="2:8" ht="13.5" customHeight="1">
      <c r="B1" s="1" t="s">
        <v>7</v>
      </c>
      <c r="C1" s="1" t="s">
        <v>34</v>
      </c>
      <c r="E1" s="1" t="s">
        <v>39</v>
      </c>
      <c r="H1" s="1" t="s">
        <v>46</v>
      </c>
    </row>
    <row r="2" spans="3:8" ht="13.5" customHeight="1">
      <c r="C2" s="1" t="s">
        <v>33</v>
      </c>
      <c r="E2" s="1" t="s">
        <v>41</v>
      </c>
      <c r="H2" s="1" t="s">
        <v>14</v>
      </c>
    </row>
    <row r="3" spans="3:8" ht="13.5" customHeight="1">
      <c r="C3" s="1" t="s">
        <v>35</v>
      </c>
      <c r="E3" s="1" t="s">
        <v>40</v>
      </c>
      <c r="H3" s="1" t="s">
        <v>11</v>
      </c>
    </row>
    <row r="4" spans="3:15" ht="13.5" customHeight="1">
      <c r="C4" s="1" t="s">
        <v>37</v>
      </c>
      <c r="H4" s="142" t="s">
        <v>130</v>
      </c>
      <c r="I4" s="142"/>
      <c r="J4" s="142"/>
      <c r="K4" s="142"/>
      <c r="L4" s="142"/>
      <c r="M4" s="142"/>
      <c r="N4" s="142"/>
      <c r="O4" s="142"/>
    </row>
    <row r="5" spans="2:15" ht="13.5" customHeight="1">
      <c r="B5" s="7"/>
      <c r="C5" s="8"/>
      <c r="D5" s="8"/>
      <c r="E5" s="7"/>
      <c r="F5" s="8"/>
      <c r="G5" s="12"/>
      <c r="H5" s="142"/>
      <c r="I5" s="142"/>
      <c r="J5" s="142"/>
      <c r="K5" s="142"/>
      <c r="L5" s="142"/>
      <c r="M5" s="142"/>
      <c r="N5" s="142"/>
      <c r="O5" s="142"/>
    </row>
    <row r="6" spans="2:15" ht="22.5" customHeight="1" thickBot="1">
      <c r="B6" s="43" t="s">
        <v>0</v>
      </c>
      <c r="C6" s="8"/>
      <c r="D6" s="8"/>
      <c r="E6" s="7"/>
      <c r="F6" s="8"/>
      <c r="G6" s="12"/>
      <c r="H6" s="142"/>
      <c r="I6" s="142"/>
      <c r="J6" s="142"/>
      <c r="K6" s="142"/>
      <c r="L6" s="142"/>
      <c r="M6" s="142"/>
      <c r="N6" s="142"/>
      <c r="O6" s="142"/>
    </row>
    <row r="7" spans="2:11" ht="13.5" customHeight="1">
      <c r="B7" s="119" t="s">
        <v>87</v>
      </c>
      <c r="C7" s="120" t="s">
        <v>88</v>
      </c>
      <c r="D7" s="121"/>
      <c r="E7" s="122" t="s">
        <v>110</v>
      </c>
      <c r="F7" s="123"/>
      <c r="G7" s="124"/>
      <c r="H7" s="125"/>
      <c r="I7" s="126"/>
      <c r="J7" s="126"/>
      <c r="K7" s="127"/>
    </row>
    <row r="8" spans="2:11" ht="13.5" customHeight="1" thickBot="1">
      <c r="B8" s="128"/>
      <c r="C8" s="2" t="s">
        <v>89</v>
      </c>
      <c r="D8" s="101">
        <v>8760</v>
      </c>
      <c r="E8" s="2"/>
      <c r="F8" s="34" t="s">
        <v>9</v>
      </c>
      <c r="G8" s="102">
        <v>1020</v>
      </c>
      <c r="H8" s="9"/>
      <c r="I8" s="39"/>
      <c r="J8" s="7"/>
      <c r="K8" s="129"/>
    </row>
    <row r="9" spans="2:11" ht="13.5" customHeight="1">
      <c r="B9" s="119" t="s">
        <v>90</v>
      </c>
      <c r="C9" s="24" t="s">
        <v>2</v>
      </c>
      <c r="D9" s="25" t="s">
        <v>91</v>
      </c>
      <c r="E9" s="25" t="s">
        <v>92</v>
      </c>
      <c r="F9" s="25" t="s">
        <v>93</v>
      </c>
      <c r="G9" s="25" t="s">
        <v>94</v>
      </c>
      <c r="H9" s="25" t="s">
        <v>3</v>
      </c>
      <c r="I9" s="25" t="s">
        <v>4</v>
      </c>
      <c r="J9" s="94" t="s">
        <v>95</v>
      </c>
      <c r="K9" s="130" t="s">
        <v>64</v>
      </c>
    </row>
    <row r="10" spans="2:11" ht="13.5" customHeight="1" thickBot="1">
      <c r="B10" s="131" t="s">
        <v>111</v>
      </c>
      <c r="C10" s="57">
        <v>7.6</v>
      </c>
      <c r="D10" s="57">
        <v>7.6</v>
      </c>
      <c r="E10" s="57">
        <v>7.6</v>
      </c>
      <c r="F10" s="57">
        <v>0.6</v>
      </c>
      <c r="G10" s="57">
        <v>100</v>
      </c>
      <c r="H10" s="57">
        <v>84</v>
      </c>
      <c r="I10" s="57">
        <v>5.5</v>
      </c>
      <c r="J10" s="96">
        <v>120000</v>
      </c>
      <c r="K10" s="132">
        <v>0.0005</v>
      </c>
    </row>
    <row r="11" spans="2:11" ht="13.5" customHeight="1">
      <c r="B11" s="119" t="s">
        <v>98</v>
      </c>
      <c r="C11" s="24" t="s">
        <v>2</v>
      </c>
      <c r="D11" s="25" t="s">
        <v>91</v>
      </c>
      <c r="E11" s="25" t="s">
        <v>92</v>
      </c>
      <c r="F11" s="25" t="s">
        <v>93</v>
      </c>
      <c r="G11" s="25" t="s">
        <v>94</v>
      </c>
      <c r="H11" s="25" t="s">
        <v>3</v>
      </c>
      <c r="I11" s="25" t="s">
        <v>4</v>
      </c>
      <c r="J11" s="94" t="s">
        <v>95</v>
      </c>
      <c r="K11" s="133" t="s">
        <v>64</v>
      </c>
    </row>
    <row r="12" spans="2:11" ht="13.5" customHeight="1">
      <c r="B12" s="134" t="s">
        <v>99</v>
      </c>
      <c r="C12" s="46" t="str">
        <f>IF($D$7&lt;&gt;"",$D$7*C10/$G$8,"No Input")</f>
        <v>No Input</v>
      </c>
      <c r="D12" s="47" t="str">
        <f aca="true" t="shared" si="0" ref="D12:I12">IF($D$7&lt;&gt;"",$D$7*D10/$G$8,"No Input")</f>
        <v>No Input</v>
      </c>
      <c r="E12" s="47" t="str">
        <f t="shared" si="0"/>
        <v>No Input</v>
      </c>
      <c r="F12" s="47" t="str">
        <f t="shared" si="0"/>
        <v>No Input</v>
      </c>
      <c r="G12" s="47" t="str">
        <f t="shared" si="0"/>
        <v>No Input</v>
      </c>
      <c r="H12" s="47" t="str">
        <f t="shared" si="0"/>
        <v>No Input</v>
      </c>
      <c r="I12" s="47" t="str">
        <f t="shared" si="0"/>
        <v>No Input</v>
      </c>
      <c r="J12" s="97" t="str">
        <f>IF($D$7&lt;&gt;"",$D$7*J10/$G$8,"No Input")</f>
        <v>No Input</v>
      </c>
      <c r="K12" s="135" t="str">
        <f>IF($D$7&lt;&gt;"",$D$7*K10/$G$8,"No Input")</f>
        <v>No Input</v>
      </c>
    </row>
    <row r="13" spans="2:11" ht="13.5" customHeight="1" thickBot="1">
      <c r="B13" s="131" t="s">
        <v>100</v>
      </c>
      <c r="C13" s="50" t="str">
        <f>IF(C12="No Input","No Input",C12*$D$8/2000)</f>
        <v>No Input</v>
      </c>
      <c r="D13" s="51" t="str">
        <f aca="true" t="shared" si="1" ref="D13:K13">IF(D12="No Input","No Input",D12*$D$8/2000)</f>
        <v>No Input</v>
      </c>
      <c r="E13" s="51" t="str">
        <f t="shared" si="1"/>
        <v>No Input</v>
      </c>
      <c r="F13" s="51" t="str">
        <f t="shared" si="1"/>
        <v>No Input</v>
      </c>
      <c r="G13" s="51" t="str">
        <f t="shared" si="1"/>
        <v>No Input</v>
      </c>
      <c r="H13" s="51" t="str">
        <f t="shared" si="1"/>
        <v>No Input</v>
      </c>
      <c r="I13" s="51" t="str">
        <f t="shared" si="1"/>
        <v>No Input</v>
      </c>
      <c r="J13" s="98" t="str">
        <f>IF(J12="No Input","No Input",J12*$D$8/2000)</f>
        <v>No Input</v>
      </c>
      <c r="K13" s="136" t="str">
        <f t="shared" si="1"/>
        <v>No Input</v>
      </c>
    </row>
    <row r="14" spans="2:11" ht="13.5" customHeight="1" thickBot="1">
      <c r="B14" s="137" t="s">
        <v>1</v>
      </c>
      <c r="C14" s="138"/>
      <c r="D14" s="138"/>
      <c r="E14" s="138"/>
      <c r="F14" s="138"/>
      <c r="G14" s="138"/>
      <c r="H14" s="138"/>
      <c r="I14" s="139"/>
      <c r="J14" s="139"/>
      <c r="K14" s="140"/>
    </row>
    <row r="15" spans="2:11" ht="13.5" customHeight="1">
      <c r="B15" s="7"/>
      <c r="C15" s="8"/>
      <c r="D15" s="8"/>
      <c r="E15" s="7"/>
      <c r="F15" s="8"/>
      <c r="G15" s="12"/>
      <c r="H15" s="88"/>
      <c r="I15" s="12"/>
      <c r="J15" s="12"/>
      <c r="K15" s="12"/>
    </row>
    <row r="16" spans="2:11" ht="13.5" customHeight="1" thickBot="1">
      <c r="B16" s="43" t="s">
        <v>112</v>
      </c>
      <c r="C16" s="8"/>
      <c r="D16" s="8"/>
      <c r="E16" s="7"/>
      <c r="F16" s="8"/>
      <c r="G16" s="12"/>
      <c r="H16" s="88">
        <f>IF(D17&lt;&gt;"",IF(ISNUMBER(D17),IF(D17&lt;100,"","&lt;-Fail, Not in range"),"Fail, Rating not a number"),"")</f>
      </c>
      <c r="I16" s="12"/>
      <c r="J16" s="12"/>
      <c r="K16" s="12"/>
    </row>
    <row r="17" spans="2:11" ht="13.5" customHeight="1" thickTop="1">
      <c r="B17" s="15" t="s">
        <v>87</v>
      </c>
      <c r="C17" s="16" t="s">
        <v>88</v>
      </c>
      <c r="D17" s="100"/>
      <c r="E17" s="19" t="s">
        <v>110</v>
      </c>
      <c r="F17" s="35"/>
      <c r="G17" s="36"/>
      <c r="H17" s="37"/>
      <c r="I17" s="38"/>
      <c r="J17" s="38"/>
      <c r="K17" s="40"/>
    </row>
    <row r="18" spans="2:11" ht="13.5" customHeight="1" thickBot="1">
      <c r="B18" s="21"/>
      <c r="C18" s="2" t="s">
        <v>89</v>
      </c>
      <c r="D18" s="101">
        <v>8760</v>
      </c>
      <c r="E18" s="2"/>
      <c r="F18" s="34" t="s">
        <v>9</v>
      </c>
      <c r="G18" s="102">
        <v>1020</v>
      </c>
      <c r="H18" s="9"/>
      <c r="I18" s="39"/>
      <c r="J18" s="7"/>
      <c r="K18" s="22"/>
    </row>
    <row r="19" spans="2:11" ht="13.5" customHeight="1">
      <c r="B19" s="23" t="s">
        <v>90</v>
      </c>
      <c r="C19" s="24" t="s">
        <v>2</v>
      </c>
      <c r="D19" s="25" t="s">
        <v>91</v>
      </c>
      <c r="E19" s="25" t="s">
        <v>92</v>
      </c>
      <c r="F19" s="25" t="s">
        <v>93</v>
      </c>
      <c r="G19" s="25" t="s">
        <v>94</v>
      </c>
      <c r="H19" s="25" t="s">
        <v>3</v>
      </c>
      <c r="I19" s="25" t="s">
        <v>4</v>
      </c>
      <c r="J19" s="94" t="s">
        <v>95</v>
      </c>
      <c r="K19" s="26" t="s">
        <v>64</v>
      </c>
    </row>
    <row r="20" spans="2:11" ht="13.5" customHeight="1" thickBot="1">
      <c r="B20" s="28" t="s">
        <v>111</v>
      </c>
      <c r="C20" s="44">
        <v>7.6</v>
      </c>
      <c r="D20" s="44">
        <v>7.6</v>
      </c>
      <c r="E20" s="44">
        <v>7.6</v>
      </c>
      <c r="F20" s="44">
        <v>0.6</v>
      </c>
      <c r="G20" s="44">
        <v>50</v>
      </c>
      <c r="H20" s="44">
        <v>84</v>
      </c>
      <c r="I20" s="44">
        <v>5.5</v>
      </c>
      <c r="J20" s="96">
        <v>120000</v>
      </c>
      <c r="K20" s="58">
        <v>0.0005</v>
      </c>
    </row>
    <row r="21" spans="2:11" ht="13.5" customHeight="1">
      <c r="B21" s="23" t="s">
        <v>98</v>
      </c>
      <c r="C21" s="24" t="s">
        <v>2</v>
      </c>
      <c r="D21" s="25" t="s">
        <v>91</v>
      </c>
      <c r="E21" s="25" t="s">
        <v>92</v>
      </c>
      <c r="F21" s="25" t="s">
        <v>93</v>
      </c>
      <c r="G21" s="25" t="s">
        <v>94</v>
      </c>
      <c r="H21" s="25" t="s">
        <v>3</v>
      </c>
      <c r="I21" s="25" t="s">
        <v>4</v>
      </c>
      <c r="J21" s="94" t="s">
        <v>95</v>
      </c>
      <c r="K21" s="42" t="s">
        <v>64</v>
      </c>
    </row>
    <row r="22" spans="2:11" ht="13.5" customHeight="1">
      <c r="B22" s="27" t="s">
        <v>99</v>
      </c>
      <c r="C22" s="46" t="str">
        <f>IF($D$17&lt;&gt;"",$D$17*C20/$G$18,"No Input")</f>
        <v>No Input</v>
      </c>
      <c r="D22" s="47" t="str">
        <f aca="true" t="shared" si="2" ref="D22:K22">IF($D$17&lt;&gt;"",$D$17*D20/$G$18,"No Input")</f>
        <v>No Input</v>
      </c>
      <c r="E22" s="47" t="str">
        <f t="shared" si="2"/>
        <v>No Input</v>
      </c>
      <c r="F22" s="47" t="str">
        <f t="shared" si="2"/>
        <v>No Input</v>
      </c>
      <c r="G22" s="47" t="str">
        <f t="shared" si="2"/>
        <v>No Input</v>
      </c>
      <c r="H22" s="47" t="str">
        <f t="shared" si="2"/>
        <v>No Input</v>
      </c>
      <c r="I22" s="47" t="str">
        <f t="shared" si="2"/>
        <v>No Input</v>
      </c>
      <c r="J22" s="97" t="str">
        <f>IF($D$17&lt;&gt;"",$D$17*J20/$G$18,"No Input")</f>
        <v>No Input</v>
      </c>
      <c r="K22" s="49" t="str">
        <f t="shared" si="2"/>
        <v>No Input</v>
      </c>
    </row>
    <row r="23" spans="2:11" ht="13.5" customHeight="1" thickBot="1">
      <c r="B23" s="28" t="s">
        <v>100</v>
      </c>
      <c r="C23" s="50" t="str">
        <f>IF(C22="No Input","No Input",C22*$D$18/2000)</f>
        <v>No Input</v>
      </c>
      <c r="D23" s="51" t="str">
        <f aca="true" t="shared" si="3" ref="D23:K23">IF(D22="No Input","No Input",D22*$D$18/2000)</f>
        <v>No Input</v>
      </c>
      <c r="E23" s="51" t="str">
        <f t="shared" si="3"/>
        <v>No Input</v>
      </c>
      <c r="F23" s="51" t="str">
        <f t="shared" si="3"/>
        <v>No Input</v>
      </c>
      <c r="G23" s="51" t="str">
        <f t="shared" si="3"/>
        <v>No Input</v>
      </c>
      <c r="H23" s="51" t="str">
        <f t="shared" si="3"/>
        <v>No Input</v>
      </c>
      <c r="I23" s="51" t="str">
        <f t="shared" si="3"/>
        <v>No Input</v>
      </c>
      <c r="J23" s="98" t="str">
        <f>IF(J22="No Input","No Input",J22*$D$18/2000)</f>
        <v>No Input</v>
      </c>
      <c r="K23" s="53" t="str">
        <f t="shared" si="3"/>
        <v>No Input</v>
      </c>
    </row>
    <row r="24" spans="2:11" ht="13.5" customHeight="1" thickBot="1">
      <c r="B24" s="29" t="s">
        <v>1</v>
      </c>
      <c r="C24" s="30"/>
      <c r="D24" s="30"/>
      <c r="E24" s="30"/>
      <c r="F24" s="30"/>
      <c r="G24" s="30"/>
      <c r="H24" s="30"/>
      <c r="I24" s="31"/>
      <c r="J24" s="95"/>
      <c r="K24" s="41"/>
    </row>
    <row r="25" spans="2:11" ht="13.5" customHeight="1" thickTop="1">
      <c r="B25" s="2"/>
      <c r="C25" s="3"/>
      <c r="D25" s="3"/>
      <c r="E25" s="2"/>
      <c r="F25" s="3"/>
      <c r="G25" s="4"/>
      <c r="H25" s="4"/>
      <c r="I25" s="4"/>
      <c r="J25" s="4"/>
      <c r="K25" s="4"/>
    </row>
    <row r="26" spans="2:11" ht="13.5" customHeight="1" thickBot="1">
      <c r="B26" s="43" t="s">
        <v>113</v>
      </c>
      <c r="C26" s="8"/>
      <c r="D26" s="8"/>
      <c r="E26" s="7"/>
      <c r="F26" s="8"/>
      <c r="G26" s="12"/>
      <c r="H26" s="88">
        <f>IF(D27&lt;&gt;"",IF(ISNUMBER(D27),IF(D27&lt;100,"","&lt;-Fail, Not in range"),"Fail, Rating not a number"),"")</f>
      </c>
      <c r="I26" s="12"/>
      <c r="J26" s="12"/>
      <c r="K26" s="12"/>
    </row>
    <row r="27" spans="2:11" ht="13.5" customHeight="1" thickTop="1">
      <c r="B27" s="15" t="s">
        <v>87</v>
      </c>
      <c r="C27" s="16" t="s">
        <v>88</v>
      </c>
      <c r="D27" s="100"/>
      <c r="E27" s="19" t="s">
        <v>110</v>
      </c>
      <c r="F27" s="35"/>
      <c r="G27" s="36"/>
      <c r="H27" s="37"/>
      <c r="I27" s="38"/>
      <c r="J27" s="38"/>
      <c r="K27" s="40"/>
    </row>
    <row r="28" spans="2:11" ht="13.5" customHeight="1" thickBot="1">
      <c r="B28" s="21"/>
      <c r="C28" s="2" t="s">
        <v>89</v>
      </c>
      <c r="D28" s="101">
        <v>8760</v>
      </c>
      <c r="E28" s="2"/>
      <c r="F28" s="34" t="s">
        <v>9</v>
      </c>
      <c r="G28" s="102">
        <v>1020</v>
      </c>
      <c r="H28" s="9"/>
      <c r="I28" s="39"/>
      <c r="J28" s="7"/>
      <c r="K28" s="22"/>
    </row>
    <row r="29" spans="2:11" ht="13.5" customHeight="1">
      <c r="B29" s="23" t="s">
        <v>90</v>
      </c>
      <c r="C29" s="24" t="s">
        <v>2</v>
      </c>
      <c r="D29" s="25" t="s">
        <v>91</v>
      </c>
      <c r="E29" s="25" t="s">
        <v>92</v>
      </c>
      <c r="F29" s="25" t="s">
        <v>93</v>
      </c>
      <c r="G29" s="25" t="s">
        <v>94</v>
      </c>
      <c r="H29" s="25" t="s">
        <v>3</v>
      </c>
      <c r="I29" s="25" t="s">
        <v>4</v>
      </c>
      <c r="J29" s="94" t="s">
        <v>95</v>
      </c>
      <c r="K29" s="26" t="s">
        <v>64</v>
      </c>
    </row>
    <row r="30" spans="2:11" ht="13.5" customHeight="1" thickBot="1">
      <c r="B30" s="28" t="s">
        <v>111</v>
      </c>
      <c r="C30" s="44">
        <v>7.6</v>
      </c>
      <c r="D30" s="44">
        <v>7.6</v>
      </c>
      <c r="E30" s="44">
        <v>7.6</v>
      </c>
      <c r="F30" s="44">
        <v>0.6</v>
      </c>
      <c r="G30" s="44">
        <v>32</v>
      </c>
      <c r="H30" s="44">
        <v>84</v>
      </c>
      <c r="I30" s="44">
        <v>5.5</v>
      </c>
      <c r="J30" s="96">
        <v>120000</v>
      </c>
      <c r="K30" s="58">
        <v>0.0005</v>
      </c>
    </row>
    <row r="31" spans="2:11" ht="13.5" customHeight="1">
      <c r="B31" s="23" t="s">
        <v>98</v>
      </c>
      <c r="C31" s="24" t="s">
        <v>2</v>
      </c>
      <c r="D31" s="25" t="s">
        <v>91</v>
      </c>
      <c r="E31" s="25" t="s">
        <v>92</v>
      </c>
      <c r="F31" s="25" t="s">
        <v>93</v>
      </c>
      <c r="G31" s="25" t="s">
        <v>94</v>
      </c>
      <c r="H31" s="25" t="s">
        <v>3</v>
      </c>
      <c r="I31" s="25" t="s">
        <v>4</v>
      </c>
      <c r="J31" s="94" t="s">
        <v>95</v>
      </c>
      <c r="K31" s="42" t="s">
        <v>64</v>
      </c>
    </row>
    <row r="32" spans="2:11" ht="13.5" customHeight="1">
      <c r="B32" s="27" t="s">
        <v>99</v>
      </c>
      <c r="C32" s="46" t="str">
        <f>IF($D$27&lt;&gt;"",$D$27*C30/$G$28,"No Input")</f>
        <v>No Input</v>
      </c>
      <c r="D32" s="47" t="str">
        <f aca="true" t="shared" si="4" ref="D32:K32">IF($D$27&lt;&gt;"",$D$27*D30/$G$28,"No Input")</f>
        <v>No Input</v>
      </c>
      <c r="E32" s="47" t="str">
        <f t="shared" si="4"/>
        <v>No Input</v>
      </c>
      <c r="F32" s="47" t="str">
        <f t="shared" si="4"/>
        <v>No Input</v>
      </c>
      <c r="G32" s="47" t="str">
        <f t="shared" si="4"/>
        <v>No Input</v>
      </c>
      <c r="H32" s="47" t="str">
        <f t="shared" si="4"/>
        <v>No Input</v>
      </c>
      <c r="I32" s="47" t="str">
        <f t="shared" si="4"/>
        <v>No Input</v>
      </c>
      <c r="J32" s="97" t="str">
        <f>IF($D$27&lt;&gt;"",$D$27*J30/$G$28,"No Input")</f>
        <v>No Input</v>
      </c>
      <c r="K32" s="49" t="str">
        <f t="shared" si="4"/>
        <v>No Input</v>
      </c>
    </row>
    <row r="33" spans="2:11" ht="13.5" customHeight="1" thickBot="1">
      <c r="B33" s="28" t="s">
        <v>100</v>
      </c>
      <c r="C33" s="50" t="str">
        <f>IF(C32="No Input","No Input",C32*$D$28/2000)</f>
        <v>No Input</v>
      </c>
      <c r="D33" s="51" t="str">
        <f aca="true" t="shared" si="5" ref="D33:K33">IF(D32="No Input","No Input",D32*$D$28/2000)</f>
        <v>No Input</v>
      </c>
      <c r="E33" s="51" t="str">
        <f t="shared" si="5"/>
        <v>No Input</v>
      </c>
      <c r="F33" s="51" t="str">
        <f t="shared" si="5"/>
        <v>No Input</v>
      </c>
      <c r="G33" s="51" t="str">
        <f t="shared" si="5"/>
        <v>No Input</v>
      </c>
      <c r="H33" s="51" t="str">
        <f t="shared" si="5"/>
        <v>No Input</v>
      </c>
      <c r="I33" s="51" t="str">
        <f t="shared" si="5"/>
        <v>No Input</v>
      </c>
      <c r="J33" s="98" t="str">
        <f>IF(J32="No Input","No Input",J32*$D$28/2000)</f>
        <v>No Input</v>
      </c>
      <c r="K33" s="53" t="str">
        <f t="shared" si="5"/>
        <v>No Input</v>
      </c>
    </row>
    <row r="34" spans="2:11" ht="13.5" customHeight="1" thickBot="1">
      <c r="B34" s="29" t="s">
        <v>1</v>
      </c>
      <c r="C34" s="30"/>
      <c r="D34" s="30"/>
      <c r="E34" s="30"/>
      <c r="F34" s="30"/>
      <c r="G34" s="30"/>
      <c r="H34" s="30"/>
      <c r="I34" s="31"/>
      <c r="J34" s="95"/>
      <c r="K34" s="41"/>
    </row>
    <row r="35" ht="13.5" customHeight="1" thickTop="1"/>
    <row r="36" spans="2:11" ht="13.5" customHeight="1" thickBot="1">
      <c r="B36" s="43" t="s">
        <v>5</v>
      </c>
      <c r="C36" s="8"/>
      <c r="D36" s="8"/>
      <c r="E36" s="7"/>
      <c r="F36" s="8"/>
      <c r="G36" s="12"/>
      <c r="H36" s="88">
        <f>IF(D37&lt;&gt;"",IF(ISNUMBER(D37),IF(D37&gt;=100,"","&lt;-Fail, Not in range"),"Fail, Rating not a number"),"")</f>
      </c>
      <c r="I36" s="12"/>
      <c r="J36" s="12"/>
      <c r="K36" s="12"/>
    </row>
    <row r="37" spans="2:11" ht="13.5" customHeight="1" thickTop="1">
      <c r="B37" s="15" t="s">
        <v>87</v>
      </c>
      <c r="C37" s="16" t="s">
        <v>88</v>
      </c>
      <c r="D37" s="100"/>
      <c r="E37" s="19" t="s">
        <v>110</v>
      </c>
      <c r="F37" s="35"/>
      <c r="G37" s="36"/>
      <c r="H37" s="37"/>
      <c r="I37" s="38"/>
      <c r="J37" s="38"/>
      <c r="K37" s="40"/>
    </row>
    <row r="38" spans="2:11" ht="13.5" customHeight="1" thickBot="1">
      <c r="B38" s="21"/>
      <c r="C38" s="2" t="s">
        <v>89</v>
      </c>
      <c r="D38" s="101">
        <v>8760</v>
      </c>
      <c r="E38" s="2"/>
      <c r="F38" s="34" t="s">
        <v>9</v>
      </c>
      <c r="G38" s="103">
        <v>1020</v>
      </c>
      <c r="H38" s="9"/>
      <c r="I38" s="39"/>
      <c r="J38" s="7"/>
      <c r="K38" s="22"/>
    </row>
    <row r="39" spans="2:11" ht="13.5" customHeight="1">
      <c r="B39" s="23" t="s">
        <v>90</v>
      </c>
      <c r="C39" s="24" t="s">
        <v>2</v>
      </c>
      <c r="D39" s="25" t="s">
        <v>91</v>
      </c>
      <c r="E39" s="25" t="s">
        <v>92</v>
      </c>
      <c r="F39" s="25" t="s">
        <v>93</v>
      </c>
      <c r="G39" s="25" t="s">
        <v>94</v>
      </c>
      <c r="H39" s="25" t="s">
        <v>3</v>
      </c>
      <c r="I39" s="25" t="s">
        <v>4</v>
      </c>
      <c r="J39" s="94" t="s">
        <v>95</v>
      </c>
      <c r="K39" s="26" t="s">
        <v>64</v>
      </c>
    </row>
    <row r="40" spans="2:11" ht="13.5" customHeight="1" thickBot="1">
      <c r="B40" s="28" t="s">
        <v>111</v>
      </c>
      <c r="C40" s="44">
        <v>7.6</v>
      </c>
      <c r="D40" s="44">
        <v>7.6</v>
      </c>
      <c r="E40" s="44">
        <v>7.6</v>
      </c>
      <c r="F40" s="44">
        <v>0.6</v>
      </c>
      <c r="G40" s="44">
        <v>280</v>
      </c>
      <c r="H40" s="44">
        <v>84</v>
      </c>
      <c r="I40" s="44">
        <v>5.5</v>
      </c>
      <c r="J40" s="96">
        <v>120000</v>
      </c>
      <c r="K40" s="58">
        <v>0.0005</v>
      </c>
    </row>
    <row r="41" spans="2:11" ht="13.5" customHeight="1">
      <c r="B41" s="23" t="s">
        <v>98</v>
      </c>
      <c r="C41" s="24" t="s">
        <v>2</v>
      </c>
      <c r="D41" s="25" t="s">
        <v>91</v>
      </c>
      <c r="E41" s="25" t="s">
        <v>92</v>
      </c>
      <c r="F41" s="25" t="s">
        <v>93</v>
      </c>
      <c r="G41" s="25" t="s">
        <v>94</v>
      </c>
      <c r="H41" s="25" t="s">
        <v>3</v>
      </c>
      <c r="I41" s="25" t="s">
        <v>4</v>
      </c>
      <c r="J41" s="94" t="s">
        <v>95</v>
      </c>
      <c r="K41" s="42" t="s">
        <v>64</v>
      </c>
    </row>
    <row r="42" spans="2:11" ht="13.5" customHeight="1">
      <c r="B42" s="27" t="s">
        <v>99</v>
      </c>
      <c r="C42" s="46" t="str">
        <f>IF($D$37&lt;&gt;"",$D$37*C40/$G$38,"No Input")</f>
        <v>No Input</v>
      </c>
      <c r="D42" s="47" t="str">
        <f aca="true" t="shared" si="6" ref="D42:K42">IF($D$37&lt;&gt;"",$D$37*D40/$G$38,"No Input")</f>
        <v>No Input</v>
      </c>
      <c r="E42" s="47" t="str">
        <f t="shared" si="6"/>
        <v>No Input</v>
      </c>
      <c r="F42" s="47" t="str">
        <f t="shared" si="6"/>
        <v>No Input</v>
      </c>
      <c r="G42" s="47" t="str">
        <f t="shared" si="6"/>
        <v>No Input</v>
      </c>
      <c r="H42" s="47" t="str">
        <f t="shared" si="6"/>
        <v>No Input</v>
      </c>
      <c r="I42" s="47" t="str">
        <f t="shared" si="6"/>
        <v>No Input</v>
      </c>
      <c r="J42" s="97" t="str">
        <f>IF($D$37&lt;&gt;"",$D$37*J40/$G$38,"No Input")</f>
        <v>No Input</v>
      </c>
      <c r="K42" s="49" t="str">
        <f t="shared" si="6"/>
        <v>No Input</v>
      </c>
    </row>
    <row r="43" spans="2:11" ht="13.5" customHeight="1" thickBot="1">
      <c r="B43" s="28" t="s">
        <v>100</v>
      </c>
      <c r="C43" s="50" t="str">
        <f>IF(C42="No Input","No Input",C42*$D$38/2000)</f>
        <v>No Input</v>
      </c>
      <c r="D43" s="51" t="str">
        <f aca="true" t="shared" si="7" ref="D43:K43">IF(D42="No Input","No Input",D42*$D$38/2000)</f>
        <v>No Input</v>
      </c>
      <c r="E43" s="51" t="str">
        <f t="shared" si="7"/>
        <v>No Input</v>
      </c>
      <c r="F43" s="51" t="str">
        <f t="shared" si="7"/>
        <v>No Input</v>
      </c>
      <c r="G43" s="51" t="str">
        <f t="shared" si="7"/>
        <v>No Input</v>
      </c>
      <c r="H43" s="51" t="str">
        <f t="shared" si="7"/>
        <v>No Input</v>
      </c>
      <c r="I43" s="51" t="str">
        <f t="shared" si="7"/>
        <v>No Input</v>
      </c>
      <c r="J43" s="98" t="str">
        <f>IF(J42="No Input","No Input",J42*$D$38/2000)</f>
        <v>No Input</v>
      </c>
      <c r="K43" s="53" t="str">
        <f t="shared" si="7"/>
        <v>No Input</v>
      </c>
    </row>
    <row r="44" spans="2:11" ht="13.5" customHeight="1" thickBot="1">
      <c r="B44" s="29" t="s">
        <v>1</v>
      </c>
      <c r="C44" s="30"/>
      <c r="D44" s="30"/>
      <c r="E44" s="30"/>
      <c r="F44" s="30"/>
      <c r="G44" s="30"/>
      <c r="H44" s="30"/>
      <c r="I44" s="31"/>
      <c r="J44" s="95"/>
      <c r="K44" s="41"/>
    </row>
    <row r="45" ht="13.5" customHeight="1" thickTop="1"/>
    <row r="46" spans="2:11" ht="13.5" customHeight="1" thickBot="1">
      <c r="B46" s="43" t="s">
        <v>6</v>
      </c>
      <c r="C46" s="8"/>
      <c r="D46" s="8"/>
      <c r="E46" s="7"/>
      <c r="F46" s="8"/>
      <c r="G46" s="12"/>
      <c r="H46" s="88">
        <f>IF(D47&lt;&gt;"",IF(ISNUMBER(D47),IF(D47&gt;=100,"","&lt;-Fail, Not in range"),"Fail, Rating not a number"),"")</f>
      </c>
      <c r="I46" s="12"/>
      <c r="J46" s="12"/>
      <c r="K46" s="12"/>
    </row>
    <row r="47" spans="2:11" ht="13.5" customHeight="1" thickTop="1">
      <c r="B47" s="15" t="s">
        <v>87</v>
      </c>
      <c r="C47" s="16" t="s">
        <v>88</v>
      </c>
      <c r="D47" s="100"/>
      <c r="E47" s="19" t="s">
        <v>110</v>
      </c>
      <c r="F47" s="35"/>
      <c r="G47" s="36"/>
      <c r="H47" s="37"/>
      <c r="I47" s="38"/>
      <c r="J47" s="38"/>
      <c r="K47" s="40"/>
    </row>
    <row r="48" spans="2:11" ht="13.5" customHeight="1" thickBot="1">
      <c r="B48" s="21"/>
      <c r="C48" s="2" t="s">
        <v>89</v>
      </c>
      <c r="D48" s="101">
        <v>8760</v>
      </c>
      <c r="E48" s="2"/>
      <c r="F48" s="34" t="s">
        <v>9</v>
      </c>
      <c r="G48" s="102">
        <v>1020</v>
      </c>
      <c r="H48" s="9"/>
      <c r="I48" s="39"/>
      <c r="J48" s="7"/>
      <c r="K48" s="22"/>
    </row>
    <row r="49" spans="2:11" ht="13.5" customHeight="1">
      <c r="B49" s="23" t="s">
        <v>90</v>
      </c>
      <c r="C49" s="24" t="s">
        <v>2</v>
      </c>
      <c r="D49" s="25" t="s">
        <v>91</v>
      </c>
      <c r="E49" s="25" t="s">
        <v>92</v>
      </c>
      <c r="F49" s="25" t="s">
        <v>93</v>
      </c>
      <c r="G49" s="25" t="s">
        <v>94</v>
      </c>
      <c r="H49" s="25" t="s">
        <v>3</v>
      </c>
      <c r="I49" s="25" t="s">
        <v>4</v>
      </c>
      <c r="J49" s="94" t="s">
        <v>95</v>
      </c>
      <c r="K49" s="26" t="s">
        <v>64</v>
      </c>
    </row>
    <row r="50" spans="2:11" ht="13.5" customHeight="1" thickBot="1">
      <c r="B50" s="28" t="s">
        <v>111</v>
      </c>
      <c r="C50" s="44">
        <v>7.6</v>
      </c>
      <c r="D50" s="44">
        <v>7.6</v>
      </c>
      <c r="E50" s="44">
        <v>7.6</v>
      </c>
      <c r="F50" s="44">
        <v>0.6</v>
      </c>
      <c r="G50" s="44">
        <v>190</v>
      </c>
      <c r="H50" s="44">
        <v>84</v>
      </c>
      <c r="I50" s="44">
        <v>5.5</v>
      </c>
      <c r="J50" s="96">
        <v>120000</v>
      </c>
      <c r="K50" s="58">
        <v>0.0005</v>
      </c>
    </row>
    <row r="51" spans="2:11" ht="13.5" customHeight="1">
      <c r="B51" s="23" t="s">
        <v>98</v>
      </c>
      <c r="C51" s="24" t="s">
        <v>2</v>
      </c>
      <c r="D51" s="25" t="s">
        <v>91</v>
      </c>
      <c r="E51" s="25" t="s">
        <v>92</v>
      </c>
      <c r="F51" s="25" t="s">
        <v>93</v>
      </c>
      <c r="G51" s="25" t="s">
        <v>94</v>
      </c>
      <c r="H51" s="25" t="s">
        <v>3</v>
      </c>
      <c r="I51" s="25" t="s">
        <v>4</v>
      </c>
      <c r="J51" s="94" t="s">
        <v>95</v>
      </c>
      <c r="K51" s="42" t="s">
        <v>64</v>
      </c>
    </row>
    <row r="52" spans="2:11" ht="13.5" customHeight="1">
      <c r="B52" s="27" t="s">
        <v>99</v>
      </c>
      <c r="C52" s="46" t="str">
        <f>IF($D$47&lt;&gt;"",$D$47*C50/$G$48,"No Input")</f>
        <v>No Input</v>
      </c>
      <c r="D52" s="47" t="str">
        <f aca="true" t="shared" si="8" ref="D52:K52">IF($D$47&lt;&gt;"",$D$47*D50/$G$48,"No Input")</f>
        <v>No Input</v>
      </c>
      <c r="E52" s="47" t="str">
        <f t="shared" si="8"/>
        <v>No Input</v>
      </c>
      <c r="F52" s="47" t="str">
        <f t="shared" si="8"/>
        <v>No Input</v>
      </c>
      <c r="G52" s="47" t="str">
        <f t="shared" si="8"/>
        <v>No Input</v>
      </c>
      <c r="H52" s="47" t="str">
        <f t="shared" si="8"/>
        <v>No Input</v>
      </c>
      <c r="I52" s="47" t="str">
        <f t="shared" si="8"/>
        <v>No Input</v>
      </c>
      <c r="J52" s="97" t="str">
        <f>IF($D$47&lt;&gt;"",$D$47*J50/$G$48,"No Input")</f>
        <v>No Input</v>
      </c>
      <c r="K52" s="49" t="str">
        <f t="shared" si="8"/>
        <v>No Input</v>
      </c>
    </row>
    <row r="53" spans="2:11" ht="13.5" customHeight="1" thickBot="1">
      <c r="B53" s="28" t="s">
        <v>100</v>
      </c>
      <c r="C53" s="50" t="str">
        <f>IF(C52="No Input","No Input",C52*$D$48/2000)</f>
        <v>No Input</v>
      </c>
      <c r="D53" s="51" t="str">
        <f aca="true" t="shared" si="9" ref="D53:K53">IF(D52="No Input","No Input",D52*$D$48/2000)</f>
        <v>No Input</v>
      </c>
      <c r="E53" s="51" t="str">
        <f t="shared" si="9"/>
        <v>No Input</v>
      </c>
      <c r="F53" s="51" t="str">
        <f t="shared" si="9"/>
        <v>No Input</v>
      </c>
      <c r="G53" s="51" t="str">
        <f t="shared" si="9"/>
        <v>No Input</v>
      </c>
      <c r="H53" s="51" t="str">
        <f t="shared" si="9"/>
        <v>No Input</v>
      </c>
      <c r="I53" s="51" t="str">
        <f t="shared" si="9"/>
        <v>No Input</v>
      </c>
      <c r="J53" s="98" t="str">
        <f>IF(J52="No Input","No Input",J52*$D$48/2000)</f>
        <v>No Input</v>
      </c>
      <c r="K53" s="53" t="str">
        <f t="shared" si="9"/>
        <v>No Input</v>
      </c>
    </row>
    <row r="54" spans="2:11" ht="13.5" customHeight="1" thickBot="1">
      <c r="B54" s="29" t="s">
        <v>1</v>
      </c>
      <c r="C54" s="30"/>
      <c r="D54" s="30"/>
      <c r="E54" s="30"/>
      <c r="F54" s="30"/>
      <c r="G54" s="30"/>
      <c r="H54" s="30"/>
      <c r="I54" s="31"/>
      <c r="J54" s="95"/>
      <c r="K54" s="41"/>
    </row>
    <row r="55" ht="13.5" customHeight="1" thickTop="1"/>
    <row r="56" spans="2:11" ht="13.5" customHeight="1" thickBot="1">
      <c r="B56" s="43" t="s">
        <v>38</v>
      </c>
      <c r="C56" s="8"/>
      <c r="D56" s="8"/>
      <c r="E56" s="7"/>
      <c r="F56" s="8"/>
      <c r="G56" s="12"/>
      <c r="H56" s="88">
        <f>IF(D57&lt;&gt;"",IF(ISNUMBER(D57),IF(D57&gt;=100,"","&lt;-Fail, Not in range"),"Fail, Rating not a number"),"")</f>
      </c>
      <c r="I56" s="12"/>
      <c r="J56" s="12"/>
      <c r="K56" s="12"/>
    </row>
    <row r="57" spans="2:11" ht="13.5" customHeight="1" thickTop="1">
      <c r="B57" s="15" t="s">
        <v>87</v>
      </c>
      <c r="C57" s="16" t="s">
        <v>88</v>
      </c>
      <c r="D57" s="100"/>
      <c r="E57" s="19" t="s">
        <v>110</v>
      </c>
      <c r="F57" s="35"/>
      <c r="G57" s="36"/>
      <c r="H57" s="37"/>
      <c r="I57" s="38"/>
      <c r="J57" s="38"/>
      <c r="K57" s="40"/>
    </row>
    <row r="58" spans="2:11" ht="13.5" customHeight="1" thickBot="1">
      <c r="B58" s="21"/>
      <c r="C58" s="2" t="s">
        <v>89</v>
      </c>
      <c r="D58" s="101">
        <v>8760</v>
      </c>
      <c r="E58" s="2"/>
      <c r="F58" s="34" t="s">
        <v>9</v>
      </c>
      <c r="G58" s="102">
        <v>1020</v>
      </c>
      <c r="H58" s="9"/>
      <c r="I58" s="39"/>
      <c r="J58" s="7"/>
      <c r="K58" s="22"/>
    </row>
    <row r="59" spans="2:11" ht="13.5" customHeight="1">
      <c r="B59" s="23" t="s">
        <v>90</v>
      </c>
      <c r="C59" s="24" t="s">
        <v>2</v>
      </c>
      <c r="D59" s="25" t="s">
        <v>91</v>
      </c>
      <c r="E59" s="25" t="s">
        <v>92</v>
      </c>
      <c r="F59" s="25" t="s">
        <v>93</v>
      </c>
      <c r="G59" s="25" t="s">
        <v>94</v>
      </c>
      <c r="H59" s="25" t="s">
        <v>3</v>
      </c>
      <c r="I59" s="25" t="s">
        <v>4</v>
      </c>
      <c r="J59" s="94" t="s">
        <v>95</v>
      </c>
      <c r="K59" s="26" t="s">
        <v>64</v>
      </c>
    </row>
    <row r="60" spans="2:11" ht="13.5" customHeight="1" thickBot="1">
      <c r="B60" s="28" t="s">
        <v>111</v>
      </c>
      <c r="C60" s="44">
        <v>7.6</v>
      </c>
      <c r="D60" s="44">
        <v>7.6</v>
      </c>
      <c r="E60" s="44">
        <v>7.6</v>
      </c>
      <c r="F60" s="44">
        <v>0.6</v>
      </c>
      <c r="G60" s="44">
        <v>140</v>
      </c>
      <c r="H60" s="44">
        <v>84</v>
      </c>
      <c r="I60" s="44">
        <v>5.5</v>
      </c>
      <c r="J60" s="96">
        <v>120000</v>
      </c>
      <c r="K60" s="58">
        <v>0.0005</v>
      </c>
    </row>
    <row r="61" spans="2:11" ht="13.5" customHeight="1">
      <c r="B61" s="23" t="s">
        <v>98</v>
      </c>
      <c r="C61" s="24" t="s">
        <v>2</v>
      </c>
      <c r="D61" s="25" t="s">
        <v>91</v>
      </c>
      <c r="E61" s="25" t="s">
        <v>92</v>
      </c>
      <c r="F61" s="25" t="s">
        <v>93</v>
      </c>
      <c r="G61" s="25" t="s">
        <v>94</v>
      </c>
      <c r="H61" s="25" t="s">
        <v>3</v>
      </c>
      <c r="I61" s="25" t="s">
        <v>4</v>
      </c>
      <c r="J61" s="94" t="s">
        <v>95</v>
      </c>
      <c r="K61" s="42" t="s">
        <v>64</v>
      </c>
    </row>
    <row r="62" spans="2:11" ht="13.5" customHeight="1">
      <c r="B62" s="27" t="s">
        <v>99</v>
      </c>
      <c r="C62" s="46" t="str">
        <f>IF($D$57&lt;&gt;"",$D$57*C60/$G$58,"No Input")</f>
        <v>No Input</v>
      </c>
      <c r="D62" s="47" t="str">
        <f aca="true" t="shared" si="10" ref="D62:K62">IF($D$57&lt;&gt;"",$D$57*D60/$G$58,"No Input")</f>
        <v>No Input</v>
      </c>
      <c r="E62" s="47" t="str">
        <f t="shared" si="10"/>
        <v>No Input</v>
      </c>
      <c r="F62" s="47" t="str">
        <f t="shared" si="10"/>
        <v>No Input</v>
      </c>
      <c r="G62" s="47" t="str">
        <f t="shared" si="10"/>
        <v>No Input</v>
      </c>
      <c r="H62" s="47" t="str">
        <f t="shared" si="10"/>
        <v>No Input</v>
      </c>
      <c r="I62" s="47" t="str">
        <f t="shared" si="10"/>
        <v>No Input</v>
      </c>
      <c r="J62" s="97" t="str">
        <f>IF($D$57&lt;&gt;"",$D$57*J60/$G$58,"No Input")</f>
        <v>No Input</v>
      </c>
      <c r="K62" s="49" t="str">
        <f t="shared" si="10"/>
        <v>No Input</v>
      </c>
    </row>
    <row r="63" spans="2:11" ht="13.5" customHeight="1" thickBot="1">
      <c r="B63" s="28" t="s">
        <v>100</v>
      </c>
      <c r="C63" s="50" t="str">
        <f>IF(C62="No Input","No Input",C62*$D$58/2000)</f>
        <v>No Input</v>
      </c>
      <c r="D63" s="51" t="str">
        <f aca="true" t="shared" si="11" ref="D63:K63">IF(D62="No Input","No Input",D62*$D$58/2000)</f>
        <v>No Input</v>
      </c>
      <c r="E63" s="51" t="str">
        <f t="shared" si="11"/>
        <v>No Input</v>
      </c>
      <c r="F63" s="51" t="str">
        <f t="shared" si="11"/>
        <v>No Input</v>
      </c>
      <c r="G63" s="51" t="str">
        <f t="shared" si="11"/>
        <v>No Input</v>
      </c>
      <c r="H63" s="51" t="str">
        <f t="shared" si="11"/>
        <v>No Input</v>
      </c>
      <c r="I63" s="51" t="str">
        <f t="shared" si="11"/>
        <v>No Input</v>
      </c>
      <c r="J63" s="98" t="str">
        <f>IF(J62="No Input","No Input",J62*$D$58/2000)</f>
        <v>No Input</v>
      </c>
      <c r="K63" s="53" t="str">
        <f t="shared" si="11"/>
        <v>No Input</v>
      </c>
    </row>
    <row r="64" spans="2:11" ht="13.5" customHeight="1" thickBot="1">
      <c r="B64" s="29" t="s">
        <v>1</v>
      </c>
      <c r="C64" s="30"/>
      <c r="D64" s="30"/>
      <c r="E64" s="30"/>
      <c r="F64" s="30"/>
      <c r="G64" s="30"/>
      <c r="H64" s="30"/>
      <c r="I64" s="31"/>
      <c r="J64" s="95"/>
      <c r="K64" s="41"/>
    </row>
    <row r="65" ht="13.5" customHeight="1" thickTop="1"/>
    <row r="66" spans="2:11" ht="13.5" customHeight="1" thickBot="1">
      <c r="B66" s="43" t="s">
        <v>114</v>
      </c>
      <c r="C66" s="8"/>
      <c r="D66" s="8"/>
      <c r="E66" s="7"/>
      <c r="F66" s="8"/>
      <c r="G66" s="12"/>
      <c r="H66" s="88">
        <f>IF(D67&lt;&gt;"",IF(ISNUMBER(D67),IF(D67&gt;=100,"","&lt;-Fail, Not in range"),"Fail, Rating not a number"),"")</f>
      </c>
      <c r="I66" s="12"/>
      <c r="J66" s="12"/>
      <c r="K66" s="12"/>
    </row>
    <row r="67" spans="2:11" ht="13.5" customHeight="1" thickTop="1">
      <c r="B67" s="15" t="s">
        <v>87</v>
      </c>
      <c r="C67" s="16" t="s">
        <v>88</v>
      </c>
      <c r="D67" s="100"/>
      <c r="E67" s="19" t="s">
        <v>110</v>
      </c>
      <c r="F67" s="35"/>
      <c r="G67" s="36"/>
      <c r="H67" s="37"/>
      <c r="I67" s="38"/>
      <c r="J67" s="38"/>
      <c r="K67" s="40"/>
    </row>
    <row r="68" spans="2:11" ht="13.5" customHeight="1" thickBot="1">
      <c r="B68" s="21"/>
      <c r="C68" s="2" t="s">
        <v>89</v>
      </c>
      <c r="D68" s="101">
        <v>8760</v>
      </c>
      <c r="E68" s="2"/>
      <c r="F68" s="34" t="s">
        <v>9</v>
      </c>
      <c r="G68" s="102">
        <v>1020</v>
      </c>
      <c r="H68" s="9"/>
      <c r="I68" s="39"/>
      <c r="J68" s="7"/>
      <c r="K68" s="22"/>
    </row>
    <row r="69" spans="2:11" ht="13.5" customHeight="1">
      <c r="B69" s="23" t="s">
        <v>90</v>
      </c>
      <c r="C69" s="24" t="s">
        <v>2</v>
      </c>
      <c r="D69" s="25" t="s">
        <v>91</v>
      </c>
      <c r="E69" s="25" t="s">
        <v>92</v>
      </c>
      <c r="F69" s="25" t="s">
        <v>93</v>
      </c>
      <c r="G69" s="25" t="s">
        <v>94</v>
      </c>
      <c r="H69" s="25" t="s">
        <v>3</v>
      </c>
      <c r="I69" s="25" t="s">
        <v>4</v>
      </c>
      <c r="J69" s="94" t="s">
        <v>95</v>
      </c>
      <c r="K69" s="26" t="s">
        <v>64</v>
      </c>
    </row>
    <row r="70" spans="2:11" ht="13.5" customHeight="1" thickBot="1">
      <c r="B70" s="28" t="s">
        <v>111</v>
      </c>
      <c r="C70" s="44">
        <v>7.6</v>
      </c>
      <c r="D70" s="44">
        <v>7.6</v>
      </c>
      <c r="E70" s="44">
        <v>7.6</v>
      </c>
      <c r="F70" s="44">
        <v>0.6</v>
      </c>
      <c r="G70" s="44">
        <v>100</v>
      </c>
      <c r="H70" s="44">
        <v>84</v>
      </c>
      <c r="I70" s="44">
        <v>5.5</v>
      </c>
      <c r="J70" s="96">
        <v>120000</v>
      </c>
      <c r="K70" s="58">
        <v>0.0005</v>
      </c>
    </row>
    <row r="71" spans="2:11" ht="13.5" customHeight="1">
      <c r="B71" s="23" t="s">
        <v>98</v>
      </c>
      <c r="C71" s="24" t="s">
        <v>2</v>
      </c>
      <c r="D71" s="25" t="s">
        <v>91</v>
      </c>
      <c r="E71" s="25" t="s">
        <v>92</v>
      </c>
      <c r="F71" s="25" t="s">
        <v>93</v>
      </c>
      <c r="G71" s="25" t="s">
        <v>94</v>
      </c>
      <c r="H71" s="25" t="s">
        <v>3</v>
      </c>
      <c r="I71" s="25" t="s">
        <v>4</v>
      </c>
      <c r="J71" s="94" t="s">
        <v>95</v>
      </c>
      <c r="K71" s="42" t="s">
        <v>64</v>
      </c>
    </row>
    <row r="72" spans="2:11" ht="13.5" customHeight="1">
      <c r="B72" s="27" t="s">
        <v>99</v>
      </c>
      <c r="C72" s="46" t="str">
        <f>IF($D$67&lt;&gt;"",$D$67*C70/$G$68,"No Input")</f>
        <v>No Input</v>
      </c>
      <c r="D72" s="47" t="str">
        <f aca="true" t="shared" si="12" ref="D72:K72">IF($D$67&lt;&gt;"",$D$67*D70/$G$68,"No Input")</f>
        <v>No Input</v>
      </c>
      <c r="E72" s="47" t="str">
        <f t="shared" si="12"/>
        <v>No Input</v>
      </c>
      <c r="F72" s="47" t="str">
        <f t="shared" si="12"/>
        <v>No Input</v>
      </c>
      <c r="G72" s="47" t="str">
        <f t="shared" si="12"/>
        <v>No Input</v>
      </c>
      <c r="H72" s="47" t="str">
        <f t="shared" si="12"/>
        <v>No Input</v>
      </c>
      <c r="I72" s="47" t="str">
        <f t="shared" si="12"/>
        <v>No Input</v>
      </c>
      <c r="J72" s="97" t="str">
        <f>IF($D$67&lt;&gt;"",$D$67*J70/$G$68,"No Input")</f>
        <v>No Input</v>
      </c>
      <c r="K72" s="49" t="str">
        <f t="shared" si="12"/>
        <v>No Input</v>
      </c>
    </row>
    <row r="73" spans="2:11" ht="13.5" customHeight="1" thickBot="1">
      <c r="B73" s="28" t="s">
        <v>100</v>
      </c>
      <c r="C73" s="50" t="str">
        <f>IF(C72="No Input","No Input",C72*$D$68/2000)</f>
        <v>No Input</v>
      </c>
      <c r="D73" s="51" t="str">
        <f aca="true" t="shared" si="13" ref="D73:K73">IF(D72="No Input","No Input",D72*$D$68/2000)</f>
        <v>No Input</v>
      </c>
      <c r="E73" s="51" t="str">
        <f t="shared" si="13"/>
        <v>No Input</v>
      </c>
      <c r="F73" s="51" t="str">
        <f t="shared" si="13"/>
        <v>No Input</v>
      </c>
      <c r="G73" s="51" t="str">
        <f t="shared" si="13"/>
        <v>No Input</v>
      </c>
      <c r="H73" s="51" t="str">
        <f t="shared" si="13"/>
        <v>No Input</v>
      </c>
      <c r="I73" s="51" t="str">
        <f t="shared" si="13"/>
        <v>No Input</v>
      </c>
      <c r="J73" s="98" t="str">
        <f>IF(J72="No Input","No Input",J72*$D$68/2000)</f>
        <v>No Input</v>
      </c>
      <c r="K73" s="53" t="str">
        <f t="shared" si="13"/>
        <v>No Input</v>
      </c>
    </row>
    <row r="74" spans="2:11" ht="13.5" customHeight="1" thickBot="1">
      <c r="B74" s="29" t="s">
        <v>1</v>
      </c>
      <c r="C74" s="30"/>
      <c r="D74" s="30"/>
      <c r="E74" s="30"/>
      <c r="F74" s="30"/>
      <c r="G74" s="30"/>
      <c r="H74" s="30"/>
      <c r="I74" s="31"/>
      <c r="J74" s="95"/>
      <c r="K74" s="41"/>
    </row>
    <row r="75" ht="13.5" customHeight="1" thickTop="1"/>
    <row r="76" spans="2:11" ht="13.5" customHeight="1" thickBot="1">
      <c r="B76" s="43" t="s">
        <v>12</v>
      </c>
      <c r="C76" s="8"/>
      <c r="D76" s="8"/>
      <c r="E76" s="7"/>
      <c r="F76" s="8"/>
      <c r="G76" s="12"/>
      <c r="H76" s="88">
        <f>IF(D77&lt;&gt;"",IF(ISNUMBER(D77),"","Fail, Rating not a number"),"")</f>
      </c>
      <c r="I76" s="12"/>
      <c r="J76" s="12"/>
      <c r="K76" s="12"/>
    </row>
    <row r="77" spans="2:11" ht="13.5" customHeight="1" thickTop="1">
      <c r="B77" s="15" t="s">
        <v>87</v>
      </c>
      <c r="C77" s="16" t="s">
        <v>88</v>
      </c>
      <c r="D77" s="100"/>
      <c r="E77" s="19" t="s">
        <v>110</v>
      </c>
      <c r="F77" s="35"/>
      <c r="G77" s="36"/>
      <c r="H77" s="37"/>
      <c r="I77" s="38"/>
      <c r="J77" s="38"/>
      <c r="K77" s="40"/>
    </row>
    <row r="78" spans="2:11" ht="13.5" customHeight="1" thickBot="1">
      <c r="B78" s="21"/>
      <c r="C78" s="2" t="s">
        <v>89</v>
      </c>
      <c r="D78" s="101">
        <v>8760</v>
      </c>
      <c r="E78" s="2"/>
      <c r="F78" s="34" t="s">
        <v>9</v>
      </c>
      <c r="G78" s="102">
        <v>1020</v>
      </c>
      <c r="H78" s="9"/>
      <c r="I78" s="39"/>
      <c r="J78" s="7"/>
      <c r="K78" s="22"/>
    </row>
    <row r="79" spans="2:11" ht="13.5" customHeight="1">
      <c r="B79" s="23" t="s">
        <v>90</v>
      </c>
      <c r="C79" s="24" t="s">
        <v>2</v>
      </c>
      <c r="D79" s="25" t="s">
        <v>91</v>
      </c>
      <c r="E79" s="25" t="s">
        <v>92</v>
      </c>
      <c r="F79" s="25" t="s">
        <v>93</v>
      </c>
      <c r="G79" s="25" t="s">
        <v>94</v>
      </c>
      <c r="H79" s="25" t="s">
        <v>3</v>
      </c>
      <c r="I79" s="25" t="s">
        <v>4</v>
      </c>
      <c r="J79" s="94" t="s">
        <v>95</v>
      </c>
      <c r="K79" s="26" t="s">
        <v>64</v>
      </c>
    </row>
    <row r="80" spans="2:11" ht="13.5" customHeight="1" thickBot="1">
      <c r="B80" s="28" t="s">
        <v>111</v>
      </c>
      <c r="C80" s="44">
        <v>7.6</v>
      </c>
      <c r="D80" s="44">
        <v>7.6</v>
      </c>
      <c r="E80" s="44">
        <v>7.6</v>
      </c>
      <c r="F80" s="44">
        <v>0.6</v>
      </c>
      <c r="G80" s="44">
        <v>170</v>
      </c>
      <c r="H80" s="44">
        <v>24</v>
      </c>
      <c r="I80" s="44">
        <v>5.5</v>
      </c>
      <c r="J80" s="96">
        <v>120000</v>
      </c>
      <c r="K80" s="58">
        <v>0.0005</v>
      </c>
    </row>
    <row r="81" spans="2:11" ht="13.5" customHeight="1">
      <c r="B81" s="23" t="s">
        <v>98</v>
      </c>
      <c r="C81" s="24" t="s">
        <v>2</v>
      </c>
      <c r="D81" s="25" t="s">
        <v>91</v>
      </c>
      <c r="E81" s="25" t="s">
        <v>92</v>
      </c>
      <c r="F81" s="25" t="s">
        <v>93</v>
      </c>
      <c r="G81" s="25" t="s">
        <v>94</v>
      </c>
      <c r="H81" s="25" t="s">
        <v>3</v>
      </c>
      <c r="I81" s="25" t="s">
        <v>4</v>
      </c>
      <c r="J81" s="94" t="s">
        <v>95</v>
      </c>
      <c r="K81" s="42" t="s">
        <v>64</v>
      </c>
    </row>
    <row r="82" spans="2:11" ht="13.5" customHeight="1">
      <c r="B82" s="27" t="s">
        <v>99</v>
      </c>
      <c r="C82" s="46" t="str">
        <f>IF($D$77&lt;&gt;"",$D$77*C80/$G$78,"No Input")</f>
        <v>No Input</v>
      </c>
      <c r="D82" s="47" t="str">
        <f aca="true" t="shared" si="14" ref="D82:K82">IF($D$77&lt;&gt;"",$D$77*D80/$G$78,"No Input")</f>
        <v>No Input</v>
      </c>
      <c r="E82" s="47" t="str">
        <f t="shared" si="14"/>
        <v>No Input</v>
      </c>
      <c r="F82" s="47" t="str">
        <f t="shared" si="14"/>
        <v>No Input</v>
      </c>
      <c r="G82" s="47" t="str">
        <f t="shared" si="14"/>
        <v>No Input</v>
      </c>
      <c r="H82" s="47" t="str">
        <f t="shared" si="14"/>
        <v>No Input</v>
      </c>
      <c r="I82" s="47" t="str">
        <f t="shared" si="14"/>
        <v>No Input</v>
      </c>
      <c r="J82" s="97" t="str">
        <f>IF($D$77&lt;&gt;"",$D$77*J80/$G$78,"No Input")</f>
        <v>No Input</v>
      </c>
      <c r="K82" s="49" t="str">
        <f t="shared" si="14"/>
        <v>No Input</v>
      </c>
    </row>
    <row r="83" spans="2:11" ht="13.5" customHeight="1" thickBot="1">
      <c r="B83" s="28" t="s">
        <v>100</v>
      </c>
      <c r="C83" s="50" t="str">
        <f>IF(C82="No Input","No Input",C82*$D$78/2000)</f>
        <v>No Input</v>
      </c>
      <c r="D83" s="51" t="str">
        <f aca="true" t="shared" si="15" ref="D83:K83">IF(D82="No Input","No Input",D82*$D$78/2000)</f>
        <v>No Input</v>
      </c>
      <c r="E83" s="51" t="str">
        <f t="shared" si="15"/>
        <v>No Input</v>
      </c>
      <c r="F83" s="51" t="str">
        <f t="shared" si="15"/>
        <v>No Input</v>
      </c>
      <c r="G83" s="51" t="str">
        <f t="shared" si="15"/>
        <v>No Input</v>
      </c>
      <c r="H83" s="51" t="str">
        <f t="shared" si="15"/>
        <v>No Input</v>
      </c>
      <c r="I83" s="51" t="str">
        <f t="shared" si="15"/>
        <v>No Input</v>
      </c>
      <c r="J83" s="98" t="str">
        <f>IF(J82="No Input","No Input",J82*$D$78/2000)</f>
        <v>No Input</v>
      </c>
      <c r="K83" s="53" t="str">
        <f t="shared" si="15"/>
        <v>No Input</v>
      </c>
    </row>
    <row r="84" spans="2:11" ht="13.5" customHeight="1" thickBot="1">
      <c r="B84" s="29" t="s">
        <v>1</v>
      </c>
      <c r="C84" s="30"/>
      <c r="D84" s="30"/>
      <c r="E84" s="30"/>
      <c r="F84" s="30"/>
      <c r="G84" s="30"/>
      <c r="H84" s="30"/>
      <c r="I84" s="31"/>
      <c r="J84" s="95"/>
      <c r="K84" s="41"/>
    </row>
    <row r="85" spans="3:5" ht="13.5" customHeight="1" thickTop="1">
      <c r="C85" s="3"/>
      <c r="D85" s="3"/>
      <c r="E85" s="2"/>
    </row>
    <row r="86" spans="2:11" ht="13.5" customHeight="1" thickBot="1">
      <c r="B86" s="43" t="s">
        <v>13</v>
      </c>
      <c r="C86" s="8"/>
      <c r="D86" s="8"/>
      <c r="E86" s="7"/>
      <c r="F86" s="8"/>
      <c r="G86" s="12"/>
      <c r="H86" s="88">
        <f>IF(D87&lt;&gt;"",IF(ISNUMBER(D87),"","Fail, Rating not a number"),"")</f>
      </c>
      <c r="I86" s="12"/>
      <c r="J86" s="12"/>
      <c r="K86" s="12"/>
    </row>
    <row r="87" spans="2:11" ht="13.5" customHeight="1" thickTop="1">
      <c r="B87" s="15" t="s">
        <v>87</v>
      </c>
      <c r="C87" s="16" t="s">
        <v>88</v>
      </c>
      <c r="D87" s="100"/>
      <c r="E87" s="19" t="s">
        <v>110</v>
      </c>
      <c r="F87" s="35"/>
      <c r="G87" s="36"/>
      <c r="H87" s="37"/>
      <c r="I87" s="38"/>
      <c r="J87" s="38"/>
      <c r="K87" s="40"/>
    </row>
    <row r="88" spans="2:11" ht="13.5" customHeight="1" thickBot="1">
      <c r="B88" s="21"/>
      <c r="C88" s="2" t="s">
        <v>89</v>
      </c>
      <c r="D88" s="101">
        <v>8760</v>
      </c>
      <c r="E88" s="2"/>
      <c r="F88" s="34" t="s">
        <v>9</v>
      </c>
      <c r="G88" s="102">
        <v>1020</v>
      </c>
      <c r="H88" s="9"/>
      <c r="I88" s="39"/>
      <c r="J88" s="7"/>
      <c r="K88" s="22"/>
    </row>
    <row r="89" spans="2:11" ht="13.5" customHeight="1">
      <c r="B89" s="23" t="s">
        <v>90</v>
      </c>
      <c r="C89" s="24" t="s">
        <v>2</v>
      </c>
      <c r="D89" s="25" t="s">
        <v>91</v>
      </c>
      <c r="E89" s="25" t="s">
        <v>92</v>
      </c>
      <c r="F89" s="25" t="s">
        <v>93</v>
      </c>
      <c r="G89" s="25" t="s">
        <v>94</v>
      </c>
      <c r="H89" s="25" t="s">
        <v>3</v>
      </c>
      <c r="I89" s="25" t="s">
        <v>4</v>
      </c>
      <c r="J89" s="94" t="s">
        <v>95</v>
      </c>
      <c r="K89" s="26" t="s">
        <v>64</v>
      </c>
    </row>
    <row r="90" spans="2:11" ht="13.5" customHeight="1" thickBot="1">
      <c r="B90" s="28" t="s">
        <v>111</v>
      </c>
      <c r="C90" s="44">
        <v>7.6</v>
      </c>
      <c r="D90" s="44">
        <v>7.6</v>
      </c>
      <c r="E90" s="44">
        <v>7.6</v>
      </c>
      <c r="F90" s="44">
        <v>0.6</v>
      </c>
      <c r="G90" s="44">
        <v>76</v>
      </c>
      <c r="H90" s="44">
        <v>98</v>
      </c>
      <c r="I90" s="44">
        <v>5.5</v>
      </c>
      <c r="J90" s="96">
        <v>120000</v>
      </c>
      <c r="K90" s="58">
        <v>0.0005</v>
      </c>
    </row>
    <row r="91" spans="2:11" ht="13.5" customHeight="1">
      <c r="B91" s="23" t="s">
        <v>98</v>
      </c>
      <c r="C91" s="24" t="s">
        <v>2</v>
      </c>
      <c r="D91" s="25" t="s">
        <v>91</v>
      </c>
      <c r="E91" s="25" t="s">
        <v>92</v>
      </c>
      <c r="F91" s="25" t="s">
        <v>93</v>
      </c>
      <c r="G91" s="25" t="s">
        <v>94</v>
      </c>
      <c r="H91" s="25" t="s">
        <v>3</v>
      </c>
      <c r="I91" s="25" t="s">
        <v>4</v>
      </c>
      <c r="J91" s="94" t="s">
        <v>95</v>
      </c>
      <c r="K91" s="42" t="s">
        <v>64</v>
      </c>
    </row>
    <row r="92" spans="2:11" ht="13.5" customHeight="1">
      <c r="B92" s="27" t="s">
        <v>99</v>
      </c>
      <c r="C92" s="46" t="str">
        <f>IF($D$87&lt;&gt;"",$D$87*C90/$G$88,"No Input")</f>
        <v>No Input</v>
      </c>
      <c r="D92" s="47" t="str">
        <f aca="true" t="shared" si="16" ref="D92:K92">IF($D$87&lt;&gt;"",$D$87*D90/$G$88,"No Input")</f>
        <v>No Input</v>
      </c>
      <c r="E92" s="47" t="str">
        <f t="shared" si="16"/>
        <v>No Input</v>
      </c>
      <c r="F92" s="47" t="str">
        <f t="shared" si="16"/>
        <v>No Input</v>
      </c>
      <c r="G92" s="47" t="str">
        <f t="shared" si="16"/>
        <v>No Input</v>
      </c>
      <c r="H92" s="47" t="str">
        <f t="shared" si="16"/>
        <v>No Input</v>
      </c>
      <c r="I92" s="47" t="str">
        <f t="shared" si="16"/>
        <v>No Input</v>
      </c>
      <c r="J92" s="97" t="str">
        <f>IF($D$87&lt;&gt;"",$D$87*J90/$G$88,"No Input")</f>
        <v>No Input</v>
      </c>
      <c r="K92" s="49" t="str">
        <f t="shared" si="16"/>
        <v>No Input</v>
      </c>
    </row>
    <row r="93" spans="2:11" ht="13.5" customHeight="1" thickBot="1">
      <c r="B93" s="28" t="s">
        <v>100</v>
      </c>
      <c r="C93" s="50" t="str">
        <f>IF(C92="No Input","No Input",C92*$D$88/2000)</f>
        <v>No Input</v>
      </c>
      <c r="D93" s="51" t="str">
        <f aca="true" t="shared" si="17" ref="D93:K93">IF(D92="No Input","No Input",D92*$D$88/2000)</f>
        <v>No Input</v>
      </c>
      <c r="E93" s="51" t="str">
        <f t="shared" si="17"/>
        <v>No Input</v>
      </c>
      <c r="F93" s="51" t="str">
        <f t="shared" si="17"/>
        <v>No Input</v>
      </c>
      <c r="G93" s="51" t="str">
        <f t="shared" si="17"/>
        <v>No Input</v>
      </c>
      <c r="H93" s="51" t="str">
        <f t="shared" si="17"/>
        <v>No Input</v>
      </c>
      <c r="I93" s="51" t="str">
        <f t="shared" si="17"/>
        <v>No Input</v>
      </c>
      <c r="J93" s="98" t="str">
        <f>IF(J92="No Input","No Input",J92*$D$88/2000)</f>
        <v>No Input</v>
      </c>
      <c r="K93" s="53" t="str">
        <f t="shared" si="17"/>
        <v>No Input</v>
      </c>
    </row>
    <row r="94" spans="2:11" ht="13.5" customHeight="1" thickBot="1">
      <c r="B94" s="29" t="s">
        <v>1</v>
      </c>
      <c r="C94" s="30"/>
      <c r="D94" s="30"/>
      <c r="E94" s="30"/>
      <c r="F94" s="30"/>
      <c r="G94" s="30"/>
      <c r="H94" s="30"/>
      <c r="I94" s="31"/>
      <c r="J94" s="95"/>
      <c r="K94" s="41"/>
    </row>
    <row r="95" ht="13.5" customHeight="1" thickTop="1"/>
  </sheetData>
  <sheetProtection sheet="1" formatRows="0" sort="0" autoFilter="0"/>
  <mergeCells count="1">
    <mergeCell ref="H4:O6"/>
  </mergeCells>
  <printOptions/>
  <pageMargins left="0.75" right="0.57"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1:R186"/>
  <sheetViews>
    <sheetView showGridLines="0" showRowColHeaders="0" zoomScalePageLayoutView="0" workbookViewId="0" topLeftCell="A1">
      <selection activeCell="N8" sqref="N8"/>
    </sheetView>
  </sheetViews>
  <sheetFormatPr defaultColWidth="9.140625" defaultRowHeight="13.5" customHeight="1"/>
  <cols>
    <col min="1" max="1" width="2.8515625" style="1" customWidth="1"/>
    <col min="2" max="2" width="15.7109375" style="1" customWidth="1"/>
    <col min="3" max="9" width="7.7109375" style="1" customWidth="1"/>
    <col min="10" max="10" width="9.28125" style="1" customWidth="1"/>
    <col min="11" max="11" width="10.57421875" style="1" customWidth="1"/>
    <col min="12" max="16384" width="9.140625" style="1" customWidth="1"/>
  </cols>
  <sheetData>
    <row r="1" spans="2:18" ht="13.5" customHeight="1">
      <c r="B1" s="141" t="s">
        <v>7</v>
      </c>
      <c r="C1" s="1" t="s">
        <v>34</v>
      </c>
      <c r="E1" s="1" t="s">
        <v>39</v>
      </c>
      <c r="H1" s="1" t="s">
        <v>14</v>
      </c>
      <c r="K1" s="142" t="s">
        <v>130</v>
      </c>
      <c r="L1" s="142"/>
      <c r="M1" s="142"/>
      <c r="N1" s="142"/>
      <c r="O1" s="142"/>
      <c r="P1" s="142"/>
      <c r="Q1" s="142"/>
      <c r="R1" s="142"/>
    </row>
    <row r="2" spans="3:18" ht="13.5" customHeight="1">
      <c r="C2" s="1" t="s">
        <v>33</v>
      </c>
      <c r="E2" s="1" t="s">
        <v>41</v>
      </c>
      <c r="H2" s="1" t="s">
        <v>11</v>
      </c>
      <c r="K2" s="142"/>
      <c r="L2" s="142"/>
      <c r="M2" s="142"/>
      <c r="N2" s="142"/>
      <c r="O2" s="142"/>
      <c r="P2" s="142"/>
      <c r="Q2" s="142"/>
      <c r="R2" s="142"/>
    </row>
    <row r="3" spans="3:18" ht="13.5" customHeight="1">
      <c r="C3" s="1" t="s">
        <v>35</v>
      </c>
      <c r="E3" s="1" t="s">
        <v>40</v>
      </c>
      <c r="K3" s="142"/>
      <c r="L3" s="142"/>
      <c r="M3" s="142"/>
      <c r="N3" s="142"/>
      <c r="O3" s="142"/>
      <c r="P3" s="142"/>
      <c r="Q3" s="142"/>
      <c r="R3" s="142"/>
    </row>
    <row r="4" spans="3:18" ht="13.5" customHeight="1">
      <c r="C4" s="1" t="s">
        <v>77</v>
      </c>
      <c r="K4" s="142"/>
      <c r="L4" s="142"/>
      <c r="M4" s="142"/>
      <c r="N4" s="142"/>
      <c r="O4" s="142"/>
      <c r="P4" s="142"/>
      <c r="Q4" s="142"/>
      <c r="R4" s="142"/>
    </row>
    <row r="5" ht="13.5" customHeight="1">
      <c r="C5" s="1" t="s">
        <v>85</v>
      </c>
    </row>
    <row r="6" ht="13.5" customHeight="1">
      <c r="C6" s="1" t="s">
        <v>37</v>
      </c>
    </row>
    <row r="7" spans="2:8" ht="13.5" customHeight="1">
      <c r="B7" s="7"/>
      <c r="C7" s="8"/>
      <c r="D7" s="8"/>
      <c r="E7" s="7"/>
      <c r="F7" s="8"/>
      <c r="G7" s="12"/>
      <c r="H7" s="12"/>
    </row>
    <row r="8" spans="2:8" ht="20.25" customHeight="1" thickBot="1">
      <c r="B8" s="43" t="s">
        <v>16</v>
      </c>
      <c r="C8" s="8"/>
      <c r="D8" s="8"/>
      <c r="E8" s="7"/>
      <c r="F8" s="8"/>
      <c r="G8" s="12"/>
      <c r="H8" s="12">
        <f>IF(D9&lt;&gt;"",IF(ISNUMBER(D9),IF(AND(D9&gt;0,D9&lt;10),"","&lt;-Fail, Not in range"),"Fail, Rating not a number"),"")</f>
      </c>
    </row>
    <row r="9" spans="2:11" ht="13.5" customHeight="1" thickTop="1">
      <c r="B9" s="15" t="s">
        <v>87</v>
      </c>
      <c r="C9" s="16" t="s">
        <v>88</v>
      </c>
      <c r="D9" s="100"/>
      <c r="E9" s="19" t="s">
        <v>110</v>
      </c>
      <c r="F9" s="35"/>
      <c r="G9" s="36"/>
      <c r="H9" s="37"/>
      <c r="I9" s="38"/>
      <c r="J9" s="38"/>
      <c r="K9" s="40"/>
    </row>
    <row r="10" spans="2:11" ht="13.5" customHeight="1" thickBot="1">
      <c r="B10" s="21"/>
      <c r="C10" s="2" t="s">
        <v>89</v>
      </c>
      <c r="D10" s="101">
        <v>8760</v>
      </c>
      <c r="E10" s="2"/>
      <c r="F10" s="34" t="s">
        <v>116</v>
      </c>
      <c r="G10" s="102">
        <v>140000</v>
      </c>
      <c r="H10" s="9"/>
      <c r="I10" s="6" t="s">
        <v>10</v>
      </c>
      <c r="J10" s="104">
        <v>0.05</v>
      </c>
      <c r="K10" s="22"/>
    </row>
    <row r="11" spans="2:11" ht="13.5" customHeight="1">
      <c r="B11" s="23" t="s">
        <v>90</v>
      </c>
      <c r="C11" s="24" t="s">
        <v>2</v>
      </c>
      <c r="D11" s="25" t="s">
        <v>91</v>
      </c>
      <c r="E11" s="25" t="s">
        <v>92</v>
      </c>
      <c r="F11" s="25" t="s">
        <v>93</v>
      </c>
      <c r="G11" s="25" t="s">
        <v>94</v>
      </c>
      <c r="H11" s="25" t="s">
        <v>3</v>
      </c>
      <c r="I11" s="25" t="s">
        <v>4</v>
      </c>
      <c r="J11" s="25" t="s">
        <v>95</v>
      </c>
      <c r="K11" s="26" t="s">
        <v>126</v>
      </c>
    </row>
    <row r="12" spans="2:11" ht="13.5" customHeight="1" thickBot="1">
      <c r="B12" s="28" t="s">
        <v>115</v>
      </c>
      <c r="C12" s="44">
        <f>2+1.3</f>
        <v>3.3</v>
      </c>
      <c r="D12" s="44">
        <f>1.08+1.3</f>
        <v>2.38</v>
      </c>
      <c r="E12" s="44">
        <f>0.83+1.3</f>
        <v>2.13</v>
      </c>
      <c r="F12" s="44">
        <f>142*J10</f>
        <v>7.1000000000000005</v>
      </c>
      <c r="G12" s="44">
        <v>20</v>
      </c>
      <c r="H12" s="44">
        <v>5</v>
      </c>
      <c r="I12" s="44">
        <v>0.34</v>
      </c>
      <c r="J12" s="55">
        <v>22300</v>
      </c>
      <c r="K12" s="99">
        <v>9</v>
      </c>
    </row>
    <row r="13" spans="2:11" ht="13.5" customHeight="1">
      <c r="B13" s="23" t="s">
        <v>98</v>
      </c>
      <c r="C13" s="24" t="s">
        <v>2</v>
      </c>
      <c r="D13" s="25" t="s">
        <v>91</v>
      </c>
      <c r="E13" s="25" t="s">
        <v>92</v>
      </c>
      <c r="F13" s="25" t="s">
        <v>93</v>
      </c>
      <c r="G13" s="25" t="s">
        <v>94</v>
      </c>
      <c r="H13" s="25" t="s">
        <v>3</v>
      </c>
      <c r="I13" s="25" t="s">
        <v>4</v>
      </c>
      <c r="J13" s="25" t="s">
        <v>95</v>
      </c>
      <c r="K13" s="42" t="s">
        <v>64</v>
      </c>
    </row>
    <row r="14" spans="2:11" ht="13.5" customHeight="1">
      <c r="B14" s="27" t="s">
        <v>99</v>
      </c>
      <c r="C14" s="46" t="str">
        <f>IF($D$9&lt;&gt;"",$D$9*C12*1000/$G$10,"No Input")</f>
        <v>No Input</v>
      </c>
      <c r="D14" s="47" t="str">
        <f aca="true" t="shared" si="0" ref="D14:J14">IF($D$9&lt;&gt;"",$D$9*D12*1000/$G$10,"No Input")</f>
        <v>No Input</v>
      </c>
      <c r="E14" s="47" t="str">
        <f t="shared" si="0"/>
        <v>No Input</v>
      </c>
      <c r="F14" s="47" t="str">
        <f t="shared" si="0"/>
        <v>No Input</v>
      </c>
      <c r="G14" s="47" t="str">
        <f t="shared" si="0"/>
        <v>No Input</v>
      </c>
      <c r="H14" s="47" t="str">
        <f t="shared" si="0"/>
        <v>No Input</v>
      </c>
      <c r="I14" s="47" t="str">
        <f t="shared" si="0"/>
        <v>No Input</v>
      </c>
      <c r="J14" s="48" t="str">
        <f t="shared" si="0"/>
        <v>No Input</v>
      </c>
      <c r="K14" s="49" t="str">
        <f>IF($D$9&lt;&gt;"",$D$9/1000000*K12,"No Input")</f>
        <v>No Input</v>
      </c>
    </row>
    <row r="15" spans="2:11" ht="13.5" customHeight="1" thickBot="1">
      <c r="B15" s="28" t="s">
        <v>100</v>
      </c>
      <c r="C15" s="50" t="str">
        <f>IF(C14="No Input","No Input",C14*$D$10/2000)</f>
        <v>No Input</v>
      </c>
      <c r="D15" s="51" t="str">
        <f aca="true" t="shared" si="1" ref="D15:K15">IF(D14="No Input","No Input",D14*$D$10/2000)</f>
        <v>No Input</v>
      </c>
      <c r="E15" s="51" t="str">
        <f t="shared" si="1"/>
        <v>No Input</v>
      </c>
      <c r="F15" s="51" t="str">
        <f t="shared" si="1"/>
        <v>No Input</v>
      </c>
      <c r="G15" s="51" t="str">
        <f t="shared" si="1"/>
        <v>No Input</v>
      </c>
      <c r="H15" s="51" t="str">
        <f t="shared" si="1"/>
        <v>No Input</v>
      </c>
      <c r="I15" s="51" t="str">
        <f t="shared" si="1"/>
        <v>No Input</v>
      </c>
      <c r="J15" s="52" t="str">
        <f t="shared" si="1"/>
        <v>No Input</v>
      </c>
      <c r="K15" s="53" t="str">
        <f t="shared" si="1"/>
        <v>No Input</v>
      </c>
    </row>
    <row r="16" spans="2:11" ht="13.5" customHeight="1" thickBot="1">
      <c r="B16" s="29" t="s">
        <v>74</v>
      </c>
      <c r="C16" s="30"/>
      <c r="D16" s="30"/>
      <c r="E16" s="30"/>
      <c r="F16" s="30"/>
      <c r="G16" s="30"/>
      <c r="H16" s="30"/>
      <c r="I16" s="31"/>
      <c r="J16" s="31"/>
      <c r="K16" s="41"/>
    </row>
    <row r="17" ht="13.5" customHeight="1" thickTop="1">
      <c r="K17" s="1" t="s">
        <v>127</v>
      </c>
    </row>
    <row r="18" spans="2:8" ht="13.5" customHeight="1" thickBot="1">
      <c r="B18" s="59" t="s">
        <v>15</v>
      </c>
      <c r="E18" s="7"/>
      <c r="H18" s="12">
        <f>IF(D19&lt;&gt;"",IF(ISNUMBER(D19),IF(AND(D19&gt;=10,D19&lt;100),"","&lt;-Fail, Not in range"),"Fail, Rating not a number"),"")</f>
      </c>
    </row>
    <row r="19" spans="2:11" ht="13.5" customHeight="1" thickTop="1">
      <c r="B19" s="15" t="s">
        <v>87</v>
      </c>
      <c r="C19" s="16" t="s">
        <v>88</v>
      </c>
      <c r="D19" s="100"/>
      <c r="E19" s="19" t="s">
        <v>110</v>
      </c>
      <c r="F19" s="35"/>
      <c r="G19" s="36"/>
      <c r="H19" s="37"/>
      <c r="I19" s="38"/>
      <c r="J19" s="38"/>
      <c r="K19" s="40"/>
    </row>
    <row r="20" spans="2:11" ht="13.5" customHeight="1" thickBot="1">
      <c r="B20" s="21"/>
      <c r="C20" s="2" t="s">
        <v>89</v>
      </c>
      <c r="D20" s="101">
        <v>8760</v>
      </c>
      <c r="E20" s="2"/>
      <c r="F20" s="34" t="s">
        <v>116</v>
      </c>
      <c r="G20" s="102">
        <v>140000</v>
      </c>
      <c r="H20" s="9"/>
      <c r="I20" s="6" t="s">
        <v>10</v>
      </c>
      <c r="J20" s="104">
        <v>0.05</v>
      </c>
      <c r="K20" s="22"/>
    </row>
    <row r="21" spans="2:11" ht="13.5" customHeight="1">
      <c r="B21" s="23" t="s">
        <v>90</v>
      </c>
      <c r="C21" s="24" t="s">
        <v>2</v>
      </c>
      <c r="D21" s="25" t="s">
        <v>91</v>
      </c>
      <c r="E21" s="25" t="s">
        <v>92</v>
      </c>
      <c r="F21" s="25" t="s">
        <v>93</v>
      </c>
      <c r="G21" s="25" t="s">
        <v>94</v>
      </c>
      <c r="H21" s="25" t="s">
        <v>3</v>
      </c>
      <c r="I21" s="25" t="s">
        <v>4</v>
      </c>
      <c r="J21" s="25" t="s">
        <v>95</v>
      </c>
      <c r="K21" s="26" t="s">
        <v>126</v>
      </c>
    </row>
    <row r="22" spans="2:11" ht="13.5" customHeight="1" thickBot="1">
      <c r="B22" s="28" t="s">
        <v>115</v>
      </c>
      <c r="C22" s="44">
        <f>2+1.3</f>
        <v>3.3</v>
      </c>
      <c r="D22" s="44">
        <f>1+1.3</f>
        <v>2.3</v>
      </c>
      <c r="E22" s="44">
        <f>0.25+1.3</f>
        <v>1.55</v>
      </c>
      <c r="F22" s="44">
        <f>142*J20</f>
        <v>7.1000000000000005</v>
      </c>
      <c r="G22" s="44">
        <v>20</v>
      </c>
      <c r="H22" s="44">
        <v>5</v>
      </c>
      <c r="I22" s="44">
        <v>0.2</v>
      </c>
      <c r="J22" s="45">
        <v>22300</v>
      </c>
      <c r="K22" s="99">
        <v>9</v>
      </c>
    </row>
    <row r="23" spans="2:11" ht="13.5" customHeight="1">
      <c r="B23" s="23" t="s">
        <v>98</v>
      </c>
      <c r="C23" s="24" t="s">
        <v>2</v>
      </c>
      <c r="D23" s="25" t="s">
        <v>91</v>
      </c>
      <c r="E23" s="25" t="s">
        <v>92</v>
      </c>
      <c r="F23" s="25" t="s">
        <v>93</v>
      </c>
      <c r="G23" s="25" t="s">
        <v>94</v>
      </c>
      <c r="H23" s="25" t="s">
        <v>3</v>
      </c>
      <c r="I23" s="25" t="s">
        <v>4</v>
      </c>
      <c r="J23" s="25" t="s">
        <v>95</v>
      </c>
      <c r="K23" s="42" t="s">
        <v>64</v>
      </c>
    </row>
    <row r="24" spans="2:11" ht="13.5" customHeight="1">
      <c r="B24" s="27" t="s">
        <v>99</v>
      </c>
      <c r="C24" s="46" t="str">
        <f>IF($D$19&lt;&gt;"",$D$19*C22*1000/$G$20,"No Input")</f>
        <v>No Input</v>
      </c>
      <c r="D24" s="47" t="str">
        <f aca="true" t="shared" si="2" ref="D24:J24">IF($D$19&lt;&gt;"",$D$19*D22*1000/$G$20,"No Input")</f>
        <v>No Input</v>
      </c>
      <c r="E24" s="47" t="str">
        <f t="shared" si="2"/>
        <v>No Input</v>
      </c>
      <c r="F24" s="47" t="str">
        <f t="shared" si="2"/>
        <v>No Input</v>
      </c>
      <c r="G24" s="47" t="str">
        <f t="shared" si="2"/>
        <v>No Input</v>
      </c>
      <c r="H24" s="47" t="str">
        <f t="shared" si="2"/>
        <v>No Input</v>
      </c>
      <c r="I24" s="47" t="str">
        <f t="shared" si="2"/>
        <v>No Input</v>
      </c>
      <c r="J24" s="48" t="str">
        <f t="shared" si="2"/>
        <v>No Input</v>
      </c>
      <c r="K24" s="49" t="str">
        <f>IF($D$19&lt;&gt;"",$D$19/1000000*K22,"No Input")</f>
        <v>No Input</v>
      </c>
    </row>
    <row r="25" spans="2:11" ht="13.5" customHeight="1" thickBot="1">
      <c r="B25" s="28" t="s">
        <v>100</v>
      </c>
      <c r="C25" s="50" t="str">
        <f>IF(C24="No Input","No Input",C24*$D$20/2000)</f>
        <v>No Input</v>
      </c>
      <c r="D25" s="51" t="str">
        <f aca="true" t="shared" si="3" ref="D25:K25">IF(D24="No Input","No Input",D24*$D$20/2000)</f>
        <v>No Input</v>
      </c>
      <c r="E25" s="51" t="str">
        <f t="shared" si="3"/>
        <v>No Input</v>
      </c>
      <c r="F25" s="51" t="str">
        <f t="shared" si="3"/>
        <v>No Input</v>
      </c>
      <c r="G25" s="51" t="str">
        <f t="shared" si="3"/>
        <v>No Input</v>
      </c>
      <c r="H25" s="51" t="str">
        <f t="shared" si="3"/>
        <v>No Input</v>
      </c>
      <c r="I25" s="51" t="str">
        <f t="shared" si="3"/>
        <v>No Input</v>
      </c>
      <c r="J25" s="52" t="str">
        <f t="shared" si="3"/>
        <v>No Input</v>
      </c>
      <c r="K25" s="53" t="str">
        <f t="shared" si="3"/>
        <v>No Input</v>
      </c>
    </row>
    <row r="26" spans="2:11" ht="13.5" customHeight="1" thickBot="1">
      <c r="B26" s="29" t="s">
        <v>73</v>
      </c>
      <c r="C26" s="30"/>
      <c r="D26" s="30"/>
      <c r="E26" s="30"/>
      <c r="F26" s="30"/>
      <c r="G26" s="30"/>
      <c r="H26" s="30"/>
      <c r="I26" s="31"/>
      <c r="J26" s="31"/>
      <c r="K26" s="41"/>
    </row>
    <row r="27" ht="13.5" customHeight="1" thickTop="1">
      <c r="K27" s="1" t="s">
        <v>127</v>
      </c>
    </row>
    <row r="28" spans="2:8" ht="13.5" customHeight="1" thickBot="1">
      <c r="B28" s="59" t="s">
        <v>17</v>
      </c>
      <c r="E28" s="7"/>
      <c r="H28" s="12">
        <f>IF(D29&lt;&gt;"",IF(ISNUMBER(D29),IF(D29&gt;100,"","&lt;-Fail, Not in range"),"Fail, Rating not a number"),"")</f>
      </c>
    </row>
    <row r="29" spans="2:11" ht="13.5" customHeight="1" thickTop="1">
      <c r="B29" s="15" t="s">
        <v>87</v>
      </c>
      <c r="C29" s="16" t="s">
        <v>88</v>
      </c>
      <c r="D29" s="100"/>
      <c r="E29" s="19" t="s">
        <v>110</v>
      </c>
      <c r="F29" s="35"/>
      <c r="G29" s="36"/>
      <c r="H29" s="37"/>
      <c r="I29" s="38"/>
      <c r="J29" s="38"/>
      <c r="K29" s="40"/>
    </row>
    <row r="30" spans="2:11" ht="13.5" customHeight="1" thickBot="1">
      <c r="B30" s="21"/>
      <c r="C30" s="2" t="s">
        <v>89</v>
      </c>
      <c r="D30" s="101">
        <v>8760</v>
      </c>
      <c r="E30" s="2"/>
      <c r="F30" s="34" t="s">
        <v>116</v>
      </c>
      <c r="G30" s="102">
        <v>140000</v>
      </c>
      <c r="H30" s="9"/>
      <c r="I30" s="6" t="s">
        <v>10</v>
      </c>
      <c r="J30" s="104">
        <v>0.05</v>
      </c>
      <c r="K30" s="22"/>
    </row>
    <row r="31" spans="2:11" ht="13.5" customHeight="1">
      <c r="B31" s="23" t="s">
        <v>90</v>
      </c>
      <c r="C31" s="24" t="s">
        <v>2</v>
      </c>
      <c r="D31" s="25" t="s">
        <v>91</v>
      </c>
      <c r="E31" s="25" t="s">
        <v>92</v>
      </c>
      <c r="F31" s="25" t="s">
        <v>93</v>
      </c>
      <c r="G31" s="25" t="s">
        <v>94</v>
      </c>
      <c r="H31" s="25" t="s">
        <v>3</v>
      </c>
      <c r="I31" s="25" t="s">
        <v>4</v>
      </c>
      <c r="J31" s="25" t="s">
        <v>95</v>
      </c>
      <c r="K31" s="26" t="s">
        <v>126</v>
      </c>
    </row>
    <row r="32" spans="2:11" ht="13.5" customHeight="1" thickBot="1">
      <c r="B32" s="28" t="s">
        <v>115</v>
      </c>
      <c r="C32" s="44">
        <f>2+1.3</f>
        <v>3.3</v>
      </c>
      <c r="D32" s="44">
        <f>1+1.3</f>
        <v>2.3</v>
      </c>
      <c r="E32" s="44">
        <v>1.55</v>
      </c>
      <c r="F32" s="44">
        <f>142*J30</f>
        <v>7.1000000000000005</v>
      </c>
      <c r="G32" s="44">
        <v>24</v>
      </c>
      <c r="H32" s="44">
        <v>5</v>
      </c>
      <c r="I32" s="44" t="s">
        <v>36</v>
      </c>
      <c r="J32" s="45">
        <v>22300</v>
      </c>
      <c r="K32" s="99">
        <v>9</v>
      </c>
    </row>
    <row r="33" spans="2:11" ht="13.5" customHeight="1">
      <c r="B33" s="23" t="s">
        <v>98</v>
      </c>
      <c r="C33" s="24" t="s">
        <v>2</v>
      </c>
      <c r="D33" s="25" t="s">
        <v>91</v>
      </c>
      <c r="E33" s="25" t="s">
        <v>92</v>
      </c>
      <c r="F33" s="25" t="s">
        <v>93</v>
      </c>
      <c r="G33" s="25" t="s">
        <v>94</v>
      </c>
      <c r="H33" s="25" t="s">
        <v>3</v>
      </c>
      <c r="I33" s="25" t="s">
        <v>4</v>
      </c>
      <c r="J33" s="25" t="s">
        <v>95</v>
      </c>
      <c r="K33" s="42" t="s">
        <v>64</v>
      </c>
    </row>
    <row r="34" spans="2:11" ht="13.5" customHeight="1">
      <c r="B34" s="27" t="s">
        <v>99</v>
      </c>
      <c r="C34" s="46" t="str">
        <f>IF($D$29&lt;&gt;"",$D$29*C32*1000/$G$30,"No Input")</f>
        <v>No Input</v>
      </c>
      <c r="D34" s="47" t="str">
        <f aca="true" t="shared" si="4" ref="D34:J34">IF($D$29&lt;&gt;"",$D$29*D32*1000/$G$30,"No Input")</f>
        <v>No Input</v>
      </c>
      <c r="E34" s="47" t="str">
        <f t="shared" si="4"/>
        <v>No Input</v>
      </c>
      <c r="F34" s="47" t="str">
        <f t="shared" si="4"/>
        <v>No Input</v>
      </c>
      <c r="G34" s="47" t="str">
        <f t="shared" si="4"/>
        <v>No Input</v>
      </c>
      <c r="H34" s="47" t="str">
        <f t="shared" si="4"/>
        <v>No Input</v>
      </c>
      <c r="I34" s="47" t="str">
        <f>IF(I32="nd","nd",IF($D$29&lt;&gt;"",$D$29*I32*1000/$G$30,"No Input"))</f>
        <v>nd</v>
      </c>
      <c r="J34" s="48" t="str">
        <f t="shared" si="4"/>
        <v>No Input</v>
      </c>
      <c r="K34" s="49" t="str">
        <f>IF($D$29&lt;&gt;"",$D$29/1000000*K32,"No Input")</f>
        <v>No Input</v>
      </c>
    </row>
    <row r="35" spans="2:11" ht="13.5" customHeight="1" thickBot="1">
      <c r="B35" s="28" t="s">
        <v>100</v>
      </c>
      <c r="C35" s="50" t="str">
        <f>IF(C34="No Input","No Input",C34*$D$30/2000)</f>
        <v>No Input</v>
      </c>
      <c r="D35" s="51" t="str">
        <f aca="true" t="shared" si="5" ref="D35:K35">IF(D34="No Input","No Input",D34*$D$30/2000)</f>
        <v>No Input</v>
      </c>
      <c r="E35" s="51" t="str">
        <f t="shared" si="5"/>
        <v>No Input</v>
      </c>
      <c r="F35" s="51" t="str">
        <f t="shared" si="5"/>
        <v>No Input</v>
      </c>
      <c r="G35" s="51" t="str">
        <f t="shared" si="5"/>
        <v>No Input</v>
      </c>
      <c r="H35" s="51" t="str">
        <f t="shared" si="5"/>
        <v>No Input</v>
      </c>
      <c r="I35" s="51" t="str">
        <f>IF(I34="nd","nd",IF(I34="No Input","No Input",I34*$D$30/2000))</f>
        <v>nd</v>
      </c>
      <c r="J35" s="52" t="str">
        <f t="shared" si="5"/>
        <v>No Input</v>
      </c>
      <c r="K35" s="53" t="str">
        <f t="shared" si="5"/>
        <v>No Input</v>
      </c>
    </row>
    <row r="36" spans="2:11" ht="13.5" customHeight="1" thickBot="1">
      <c r="B36" s="29" t="s">
        <v>73</v>
      </c>
      <c r="C36" s="30"/>
      <c r="D36" s="30"/>
      <c r="E36" s="30"/>
      <c r="F36" s="30"/>
      <c r="G36" s="30"/>
      <c r="H36" s="30"/>
      <c r="I36" s="31"/>
      <c r="J36" s="31"/>
      <c r="K36" s="41"/>
    </row>
    <row r="37" ht="13.5" customHeight="1" thickTop="1">
      <c r="K37" s="1" t="s">
        <v>127</v>
      </c>
    </row>
    <row r="38" spans="2:8" ht="13.5" customHeight="1" thickBot="1">
      <c r="B38" s="59" t="s">
        <v>24</v>
      </c>
      <c r="G38" s="7"/>
      <c r="H38" s="12">
        <f>IF(D39&lt;&gt;"",IF(ISNUMBER(D39),IF(D39&gt;100,"","&lt;-Fail, Not in range"),"Fail, Rating not a number"),"")</f>
      </c>
    </row>
    <row r="39" spans="2:11" ht="13.5" customHeight="1" thickTop="1">
      <c r="B39" s="15" t="s">
        <v>87</v>
      </c>
      <c r="C39" s="16" t="s">
        <v>88</v>
      </c>
      <c r="D39" s="100"/>
      <c r="E39" s="19" t="s">
        <v>110</v>
      </c>
      <c r="F39" s="35"/>
      <c r="G39" s="36"/>
      <c r="H39" s="37"/>
      <c r="I39" s="38"/>
      <c r="J39" s="38"/>
      <c r="K39" s="40"/>
    </row>
    <row r="40" spans="2:11" ht="13.5" customHeight="1" thickBot="1">
      <c r="B40" s="21"/>
      <c r="C40" s="2" t="s">
        <v>89</v>
      </c>
      <c r="D40" s="101">
        <v>8760</v>
      </c>
      <c r="E40" s="2"/>
      <c r="F40" s="34" t="s">
        <v>116</v>
      </c>
      <c r="G40" s="102">
        <v>140000</v>
      </c>
      <c r="H40" s="9"/>
      <c r="I40" s="6" t="s">
        <v>10</v>
      </c>
      <c r="J40" s="104">
        <v>0.05</v>
      </c>
      <c r="K40" s="22"/>
    </row>
    <row r="41" spans="2:11" ht="13.5" customHeight="1">
      <c r="B41" s="23" t="s">
        <v>90</v>
      </c>
      <c r="C41" s="24" t="s">
        <v>2</v>
      </c>
      <c r="D41" s="25" t="s">
        <v>91</v>
      </c>
      <c r="E41" s="25" t="s">
        <v>92</v>
      </c>
      <c r="F41" s="25" t="s">
        <v>93</v>
      </c>
      <c r="G41" s="25" t="s">
        <v>94</v>
      </c>
      <c r="H41" s="25" t="s">
        <v>3</v>
      </c>
      <c r="I41" s="25" t="s">
        <v>4</v>
      </c>
      <c r="J41" s="25" t="s">
        <v>95</v>
      </c>
      <c r="K41" s="26" t="s">
        <v>126</v>
      </c>
    </row>
    <row r="42" spans="2:11" ht="13.5" customHeight="1" thickBot="1">
      <c r="B42" s="28" t="s">
        <v>115</v>
      </c>
      <c r="C42" s="44">
        <f>2+1.3</f>
        <v>3.3</v>
      </c>
      <c r="D42" s="44">
        <f>1+1.3</f>
        <v>2.3</v>
      </c>
      <c r="E42" s="44">
        <v>1.55</v>
      </c>
      <c r="F42" s="44">
        <f>142*J40</f>
        <v>7.1000000000000005</v>
      </c>
      <c r="G42" s="44">
        <v>10</v>
      </c>
      <c r="H42" s="44">
        <v>5</v>
      </c>
      <c r="I42" s="44" t="s">
        <v>36</v>
      </c>
      <c r="J42" s="45">
        <v>22300</v>
      </c>
      <c r="K42" s="99">
        <v>9</v>
      </c>
    </row>
    <row r="43" spans="2:11" ht="13.5" customHeight="1">
      <c r="B43" s="23" t="s">
        <v>98</v>
      </c>
      <c r="C43" s="24" t="s">
        <v>2</v>
      </c>
      <c r="D43" s="25" t="s">
        <v>91</v>
      </c>
      <c r="E43" s="25" t="s">
        <v>92</v>
      </c>
      <c r="F43" s="25" t="s">
        <v>93</v>
      </c>
      <c r="G43" s="25" t="s">
        <v>94</v>
      </c>
      <c r="H43" s="25" t="s">
        <v>3</v>
      </c>
      <c r="I43" s="25" t="s">
        <v>4</v>
      </c>
      <c r="J43" s="25" t="s">
        <v>95</v>
      </c>
      <c r="K43" s="42" t="s">
        <v>64</v>
      </c>
    </row>
    <row r="44" spans="2:11" ht="13.5" customHeight="1">
      <c r="B44" s="27" t="s">
        <v>99</v>
      </c>
      <c r="C44" s="46" t="str">
        <f aca="true" t="shared" si="6" ref="C44:H44">IF($D$39&lt;&gt;"",$D$39*C42*1000/$G$40,"No Input")</f>
        <v>No Input</v>
      </c>
      <c r="D44" s="47" t="str">
        <f t="shared" si="6"/>
        <v>No Input</v>
      </c>
      <c r="E44" s="47" t="str">
        <f t="shared" si="6"/>
        <v>No Input</v>
      </c>
      <c r="F44" s="47" t="str">
        <f t="shared" si="6"/>
        <v>No Input</v>
      </c>
      <c r="G44" s="47" t="str">
        <f t="shared" si="6"/>
        <v>No Input</v>
      </c>
      <c r="H44" s="47" t="str">
        <f t="shared" si="6"/>
        <v>No Input</v>
      </c>
      <c r="I44" s="47" t="str">
        <f>IF(I42="nd","nd",IF($D$39&lt;&gt;"",$D$39*I42*1000/$G$40,"No Input"))</f>
        <v>nd</v>
      </c>
      <c r="J44" s="48" t="str">
        <f>IF($D$39&lt;&gt;"",$D$39*J42*1000/$G$40,"No Input")</f>
        <v>No Input</v>
      </c>
      <c r="K44" s="49" t="str">
        <f>IF($D$39&lt;&gt;"",$D$39/1000000*K42,"No Input")</f>
        <v>No Input</v>
      </c>
    </row>
    <row r="45" spans="2:11" ht="13.5" customHeight="1" thickBot="1">
      <c r="B45" s="28" t="s">
        <v>100</v>
      </c>
      <c r="C45" s="50" t="str">
        <f aca="true" t="shared" si="7" ref="C45:H45">IF(C44="No Input","No Input",C44*$D$40/2000)</f>
        <v>No Input</v>
      </c>
      <c r="D45" s="51" t="str">
        <f t="shared" si="7"/>
        <v>No Input</v>
      </c>
      <c r="E45" s="51" t="str">
        <f t="shared" si="7"/>
        <v>No Input</v>
      </c>
      <c r="F45" s="51" t="str">
        <f t="shared" si="7"/>
        <v>No Input</v>
      </c>
      <c r="G45" s="51" t="str">
        <f t="shared" si="7"/>
        <v>No Input</v>
      </c>
      <c r="H45" s="51" t="str">
        <f t="shared" si="7"/>
        <v>No Input</v>
      </c>
      <c r="I45" s="51" t="str">
        <f>IF(I44="nd","nd",IF(I44="No Input","No Input",I44*$D$40/2000))</f>
        <v>nd</v>
      </c>
      <c r="J45" s="52" t="str">
        <f>IF(J44="No Input","No Input",J44*$D$40/2000)</f>
        <v>No Input</v>
      </c>
      <c r="K45" s="53" t="str">
        <f>IF(K44="No Input","No Input",K44*$D$40/2000)</f>
        <v>No Input</v>
      </c>
    </row>
    <row r="46" spans="2:11" ht="13.5" customHeight="1" thickBot="1">
      <c r="B46" s="29" t="s">
        <v>73</v>
      </c>
      <c r="C46" s="30"/>
      <c r="D46" s="30"/>
      <c r="E46" s="30"/>
      <c r="F46" s="30"/>
      <c r="G46" s="30"/>
      <c r="H46" s="30"/>
      <c r="I46" s="31"/>
      <c r="J46" s="31"/>
      <c r="K46" s="41"/>
    </row>
    <row r="47" ht="13.5" customHeight="1" thickTop="1">
      <c r="K47" s="1" t="s">
        <v>127</v>
      </c>
    </row>
    <row r="48" spans="2:8" ht="13.5" customHeight="1" thickBot="1">
      <c r="B48" s="59" t="s">
        <v>18</v>
      </c>
      <c r="H48" s="12">
        <f>IF(D49&lt;&gt;"",IF(ISNUMBER(D49),IF(AND(D49&gt;0,D49&lt;10),"","&lt;-Fail, Not in range"),"Fail, Rating not a number"),"")</f>
      </c>
    </row>
    <row r="49" spans="2:11" ht="13.5" customHeight="1" thickTop="1">
      <c r="B49" s="15" t="s">
        <v>87</v>
      </c>
      <c r="C49" s="16" t="s">
        <v>88</v>
      </c>
      <c r="D49" s="100"/>
      <c r="E49" s="19" t="s">
        <v>110</v>
      </c>
      <c r="F49" s="35"/>
      <c r="G49" s="36"/>
      <c r="H49" s="37"/>
      <c r="I49" s="38"/>
      <c r="J49" s="38"/>
      <c r="K49" s="40"/>
    </row>
    <row r="50" spans="2:11" ht="13.5" customHeight="1" thickBot="1">
      <c r="B50" s="21"/>
      <c r="C50" s="2" t="s">
        <v>89</v>
      </c>
      <c r="D50" s="101">
        <v>8760</v>
      </c>
      <c r="E50" s="2"/>
      <c r="F50" s="34" t="s">
        <v>116</v>
      </c>
      <c r="G50" s="102">
        <v>145000</v>
      </c>
      <c r="H50" s="9"/>
      <c r="I50" s="6" t="s">
        <v>10</v>
      </c>
      <c r="J50" s="104">
        <v>1.5</v>
      </c>
      <c r="K50" s="22"/>
    </row>
    <row r="51" spans="2:11" ht="13.5" customHeight="1">
      <c r="B51" s="23" t="s">
        <v>90</v>
      </c>
      <c r="C51" s="24" t="s">
        <v>2</v>
      </c>
      <c r="D51" s="25" t="s">
        <v>91</v>
      </c>
      <c r="E51" s="25" t="s">
        <v>92</v>
      </c>
      <c r="F51" s="25" t="s">
        <v>93</v>
      </c>
      <c r="G51" s="25" t="s">
        <v>94</v>
      </c>
      <c r="H51" s="25" t="s">
        <v>3</v>
      </c>
      <c r="I51" s="25" t="s">
        <v>4</v>
      </c>
      <c r="J51" s="25" t="s">
        <v>95</v>
      </c>
      <c r="K51" s="26" t="s">
        <v>64</v>
      </c>
    </row>
    <row r="52" spans="2:11" ht="13.5" customHeight="1" thickBot="1">
      <c r="B52" s="28" t="s">
        <v>115</v>
      </c>
      <c r="C52" s="44">
        <f>7+1.5</f>
        <v>8.5</v>
      </c>
      <c r="D52" s="44">
        <f>5.17*0.84+1.5</f>
        <v>5.8427999999999995</v>
      </c>
      <c r="E52" s="44">
        <f>1.92*0.84+1.5</f>
        <v>3.1128</v>
      </c>
      <c r="F52" s="44">
        <f>150*J50</f>
        <v>225</v>
      </c>
      <c r="G52" s="44">
        <v>20</v>
      </c>
      <c r="H52" s="44">
        <v>5</v>
      </c>
      <c r="I52" s="44">
        <v>0.34</v>
      </c>
      <c r="J52" s="45">
        <v>25000</v>
      </c>
      <c r="K52" s="56">
        <v>0.00151</v>
      </c>
    </row>
    <row r="53" spans="2:11" ht="13.5" customHeight="1">
      <c r="B53" s="23" t="s">
        <v>98</v>
      </c>
      <c r="C53" s="24" t="s">
        <v>2</v>
      </c>
      <c r="D53" s="25" t="s">
        <v>91</v>
      </c>
      <c r="E53" s="25" t="s">
        <v>92</v>
      </c>
      <c r="F53" s="25" t="s">
        <v>93</v>
      </c>
      <c r="G53" s="25" t="s">
        <v>94</v>
      </c>
      <c r="H53" s="25" t="s">
        <v>3</v>
      </c>
      <c r="I53" s="25" t="s">
        <v>4</v>
      </c>
      <c r="J53" s="25" t="s">
        <v>95</v>
      </c>
      <c r="K53" s="42" t="s">
        <v>64</v>
      </c>
    </row>
    <row r="54" spans="2:11" ht="13.5" customHeight="1">
      <c r="B54" s="27" t="s">
        <v>99</v>
      </c>
      <c r="C54" s="46" t="str">
        <f>IF($D$49&lt;&gt;"",$D$49*C52*1000/$G$50,"No Input")</f>
        <v>No Input</v>
      </c>
      <c r="D54" s="47" t="str">
        <f aca="true" t="shared" si="8" ref="D54:K54">IF($D$49&lt;&gt;"",$D$49*D52*1000/$G$50,"No Input")</f>
        <v>No Input</v>
      </c>
      <c r="E54" s="47" t="str">
        <f t="shared" si="8"/>
        <v>No Input</v>
      </c>
      <c r="F54" s="47" t="str">
        <f t="shared" si="8"/>
        <v>No Input</v>
      </c>
      <c r="G54" s="47" t="str">
        <f t="shared" si="8"/>
        <v>No Input</v>
      </c>
      <c r="H54" s="47" t="str">
        <f t="shared" si="8"/>
        <v>No Input</v>
      </c>
      <c r="I54" s="47" t="str">
        <f t="shared" si="8"/>
        <v>No Input</v>
      </c>
      <c r="J54" s="48" t="str">
        <f t="shared" si="8"/>
        <v>No Input</v>
      </c>
      <c r="K54" s="49" t="str">
        <f t="shared" si="8"/>
        <v>No Input</v>
      </c>
    </row>
    <row r="55" spans="2:11" ht="13.5" customHeight="1" thickBot="1">
      <c r="B55" s="28" t="s">
        <v>100</v>
      </c>
      <c r="C55" s="50" t="str">
        <f>IF(C54="No Input","No Input",C54*$D$50/2000)</f>
        <v>No Input</v>
      </c>
      <c r="D55" s="51" t="str">
        <f aca="true" t="shared" si="9" ref="D55:K55">IF(D54="No Input","No Input",D54*$D$50/2000)</f>
        <v>No Input</v>
      </c>
      <c r="E55" s="51" t="str">
        <f t="shared" si="9"/>
        <v>No Input</v>
      </c>
      <c r="F55" s="51" t="str">
        <f t="shared" si="9"/>
        <v>No Input</v>
      </c>
      <c r="G55" s="51" t="str">
        <f t="shared" si="9"/>
        <v>No Input</v>
      </c>
      <c r="H55" s="51" t="str">
        <f t="shared" si="9"/>
        <v>No Input</v>
      </c>
      <c r="I55" s="51" t="str">
        <f t="shared" si="9"/>
        <v>No Input</v>
      </c>
      <c r="J55" s="52" t="str">
        <f t="shared" si="9"/>
        <v>No Input</v>
      </c>
      <c r="K55" s="53" t="str">
        <f t="shared" si="9"/>
        <v>No Input</v>
      </c>
    </row>
    <row r="56" spans="2:11" ht="13.5" customHeight="1" thickBot="1">
      <c r="B56" s="29" t="s">
        <v>78</v>
      </c>
      <c r="C56" s="30"/>
      <c r="D56" s="30"/>
      <c r="E56" s="30"/>
      <c r="F56" s="30"/>
      <c r="G56" s="30"/>
      <c r="H56" s="30"/>
      <c r="I56" s="31"/>
      <c r="J56" s="31"/>
      <c r="K56" s="41"/>
    </row>
    <row r="57" spans="2:11" ht="13.5" customHeight="1" thickTop="1">
      <c r="B57" s="7"/>
      <c r="C57" s="8"/>
      <c r="D57" s="8"/>
      <c r="E57" s="7"/>
      <c r="F57" s="8"/>
      <c r="G57" s="12"/>
      <c r="H57" s="12"/>
      <c r="I57" s="12"/>
      <c r="J57" s="12"/>
      <c r="K57" s="12"/>
    </row>
    <row r="58" spans="2:11" ht="13.5" customHeight="1" thickBot="1">
      <c r="B58" s="43" t="s">
        <v>19</v>
      </c>
      <c r="C58" s="8"/>
      <c r="D58" s="8"/>
      <c r="E58" s="7"/>
      <c r="F58" s="8"/>
      <c r="G58" s="12"/>
      <c r="H58" s="12">
        <f>IF(D59&lt;&gt;"",IF(ISNUMBER(D59),IF(AND(D59&gt;=10,D59&lt;100),"","&lt;-Fail, Not in range"),"Fail, Rating not a number"),"")</f>
      </c>
      <c r="I58" s="12"/>
      <c r="J58" s="12"/>
      <c r="K58" s="12"/>
    </row>
    <row r="59" spans="2:11" ht="13.5" customHeight="1" thickTop="1">
      <c r="B59" s="15" t="s">
        <v>87</v>
      </c>
      <c r="C59" s="16" t="s">
        <v>88</v>
      </c>
      <c r="D59" s="100"/>
      <c r="E59" s="19" t="s">
        <v>110</v>
      </c>
      <c r="F59" s="35"/>
      <c r="G59" s="36"/>
      <c r="H59" s="37"/>
      <c r="I59" s="38"/>
      <c r="J59" s="38"/>
      <c r="K59" s="40"/>
    </row>
    <row r="60" spans="2:11" ht="13.5" customHeight="1" thickBot="1">
      <c r="B60" s="21"/>
      <c r="C60" s="2" t="s">
        <v>89</v>
      </c>
      <c r="D60" s="101">
        <v>8760</v>
      </c>
      <c r="E60" s="2"/>
      <c r="F60" s="34" t="s">
        <v>116</v>
      </c>
      <c r="G60" s="102">
        <v>145000</v>
      </c>
      <c r="H60" s="9"/>
      <c r="I60" s="6" t="s">
        <v>10</v>
      </c>
      <c r="J60" s="104">
        <v>1.5</v>
      </c>
      <c r="K60" s="22"/>
    </row>
    <row r="61" spans="2:11" ht="13.5" customHeight="1">
      <c r="B61" s="23" t="s">
        <v>90</v>
      </c>
      <c r="C61" s="24" t="s">
        <v>2</v>
      </c>
      <c r="D61" s="25" t="s">
        <v>91</v>
      </c>
      <c r="E61" s="25" t="s">
        <v>92</v>
      </c>
      <c r="F61" s="25" t="s">
        <v>93</v>
      </c>
      <c r="G61" s="25" t="s">
        <v>94</v>
      </c>
      <c r="H61" s="25" t="s">
        <v>3</v>
      </c>
      <c r="I61" s="25" t="s">
        <v>4</v>
      </c>
      <c r="J61" s="25" t="s">
        <v>95</v>
      </c>
      <c r="K61" s="26" t="s">
        <v>64</v>
      </c>
    </row>
    <row r="62" spans="2:11" ht="13.5" customHeight="1" thickBot="1">
      <c r="B62" s="28" t="s">
        <v>115</v>
      </c>
      <c r="C62" s="44">
        <f>7+1.5</f>
        <v>8.5</v>
      </c>
      <c r="D62" s="44">
        <f>7.17*0.84+1.5</f>
        <v>7.5228</v>
      </c>
      <c r="E62" s="44">
        <f>4.67*0.84+1.5</f>
        <v>5.4228</v>
      </c>
      <c r="F62" s="44">
        <f>150*J60</f>
        <v>225</v>
      </c>
      <c r="G62" s="44">
        <v>20</v>
      </c>
      <c r="H62" s="44">
        <v>5</v>
      </c>
      <c r="I62" s="44">
        <v>0.2</v>
      </c>
      <c r="J62" s="45">
        <v>25000</v>
      </c>
      <c r="K62" s="56">
        <v>0.00151</v>
      </c>
    </row>
    <row r="63" spans="2:11" ht="13.5" customHeight="1">
      <c r="B63" s="23" t="s">
        <v>98</v>
      </c>
      <c r="C63" s="24" t="s">
        <v>2</v>
      </c>
      <c r="D63" s="25" t="s">
        <v>91</v>
      </c>
      <c r="E63" s="25" t="s">
        <v>92</v>
      </c>
      <c r="F63" s="25" t="s">
        <v>93</v>
      </c>
      <c r="G63" s="25" t="s">
        <v>94</v>
      </c>
      <c r="H63" s="25" t="s">
        <v>3</v>
      </c>
      <c r="I63" s="25" t="s">
        <v>4</v>
      </c>
      <c r="J63" s="25" t="s">
        <v>95</v>
      </c>
      <c r="K63" s="42" t="s">
        <v>64</v>
      </c>
    </row>
    <row r="64" spans="2:11" ht="13.5" customHeight="1">
      <c r="B64" s="27" t="s">
        <v>99</v>
      </c>
      <c r="C64" s="46" t="str">
        <f>IF($D$59&lt;&gt;"",$D$59*C62*1000/$G$60,"No Input")</f>
        <v>No Input</v>
      </c>
      <c r="D64" s="47" t="str">
        <f aca="true" t="shared" si="10" ref="D64:K64">IF($D$59&lt;&gt;"",$D$59*D62*1000/$G$60,"No Input")</f>
        <v>No Input</v>
      </c>
      <c r="E64" s="47" t="str">
        <f t="shared" si="10"/>
        <v>No Input</v>
      </c>
      <c r="F64" s="47" t="str">
        <f t="shared" si="10"/>
        <v>No Input</v>
      </c>
      <c r="G64" s="47" t="str">
        <f t="shared" si="10"/>
        <v>No Input</v>
      </c>
      <c r="H64" s="47" t="str">
        <f t="shared" si="10"/>
        <v>No Input</v>
      </c>
      <c r="I64" s="47" t="str">
        <f t="shared" si="10"/>
        <v>No Input</v>
      </c>
      <c r="J64" s="48" t="str">
        <f t="shared" si="10"/>
        <v>No Input</v>
      </c>
      <c r="K64" s="49" t="str">
        <f t="shared" si="10"/>
        <v>No Input</v>
      </c>
    </row>
    <row r="65" spans="2:11" ht="13.5" customHeight="1" thickBot="1">
      <c r="B65" s="28" t="s">
        <v>100</v>
      </c>
      <c r="C65" s="50" t="str">
        <f>IF(C64="No Input","No Input",C64*$D$60/2000)</f>
        <v>No Input</v>
      </c>
      <c r="D65" s="51" t="str">
        <f aca="true" t="shared" si="11" ref="D65:K65">IF(D64="No Input","No Input",D64*$D$60/2000)</f>
        <v>No Input</v>
      </c>
      <c r="E65" s="51" t="str">
        <f t="shared" si="11"/>
        <v>No Input</v>
      </c>
      <c r="F65" s="51" t="str">
        <f t="shared" si="11"/>
        <v>No Input</v>
      </c>
      <c r="G65" s="51" t="str">
        <f t="shared" si="11"/>
        <v>No Input</v>
      </c>
      <c r="H65" s="51" t="str">
        <f t="shared" si="11"/>
        <v>No Input</v>
      </c>
      <c r="I65" s="51" t="str">
        <f t="shared" si="11"/>
        <v>No Input</v>
      </c>
      <c r="J65" s="52" t="str">
        <f t="shared" si="11"/>
        <v>No Input</v>
      </c>
      <c r="K65" s="53" t="str">
        <f t="shared" si="11"/>
        <v>No Input</v>
      </c>
    </row>
    <row r="66" spans="2:11" ht="13.5" customHeight="1" thickBot="1">
      <c r="B66" s="29" t="s">
        <v>79</v>
      </c>
      <c r="C66" s="30"/>
      <c r="D66" s="30"/>
      <c r="E66" s="30"/>
      <c r="F66" s="30"/>
      <c r="G66" s="30"/>
      <c r="H66" s="30"/>
      <c r="I66" s="31"/>
      <c r="J66" s="31"/>
      <c r="K66" s="41"/>
    </row>
    <row r="67" ht="13.5" customHeight="1" thickTop="1"/>
    <row r="68" spans="2:8" ht="13.5" customHeight="1" thickBot="1">
      <c r="B68" s="60" t="s">
        <v>25</v>
      </c>
      <c r="H68" s="12">
        <f>IF(D69&lt;&gt;"",IF(ISNUMBER(D69),IF(D69&gt;100,"","&lt;-Fail, Not in range"),"Fail, Rating not a number"),"")</f>
      </c>
    </row>
    <row r="69" spans="2:11" ht="13.5" customHeight="1" thickTop="1">
      <c r="B69" s="15" t="s">
        <v>87</v>
      </c>
      <c r="C69" s="16" t="s">
        <v>88</v>
      </c>
      <c r="D69" s="100"/>
      <c r="E69" s="19" t="s">
        <v>110</v>
      </c>
      <c r="F69" s="35"/>
      <c r="G69" s="36"/>
      <c r="H69" s="37"/>
      <c r="I69" s="38"/>
      <c r="J69" s="38"/>
      <c r="K69" s="40"/>
    </row>
    <row r="70" spans="2:11" ht="13.5" customHeight="1" thickBot="1">
      <c r="B70" s="21"/>
      <c r="C70" s="2" t="s">
        <v>89</v>
      </c>
      <c r="D70" s="101">
        <v>8760</v>
      </c>
      <c r="E70" s="2"/>
      <c r="F70" s="34" t="s">
        <v>116</v>
      </c>
      <c r="G70" s="102">
        <v>145000</v>
      </c>
      <c r="H70" s="9"/>
      <c r="I70" s="6" t="s">
        <v>10</v>
      </c>
      <c r="J70" s="104">
        <v>1.5</v>
      </c>
      <c r="K70" s="22"/>
    </row>
    <row r="71" spans="2:11" ht="13.5" customHeight="1">
      <c r="B71" s="23" t="s">
        <v>90</v>
      </c>
      <c r="C71" s="24" t="s">
        <v>2</v>
      </c>
      <c r="D71" s="25" t="s">
        <v>91</v>
      </c>
      <c r="E71" s="25" t="s">
        <v>92</v>
      </c>
      <c r="F71" s="25" t="s">
        <v>93</v>
      </c>
      <c r="G71" s="25" t="s">
        <v>94</v>
      </c>
      <c r="H71" s="25" t="s">
        <v>3</v>
      </c>
      <c r="I71" s="25" t="s">
        <v>4</v>
      </c>
      <c r="J71" s="25" t="s">
        <v>95</v>
      </c>
      <c r="K71" s="26" t="s">
        <v>64</v>
      </c>
    </row>
    <row r="72" spans="2:11" ht="13.5" customHeight="1" thickBot="1">
      <c r="B72" s="28" t="s">
        <v>115</v>
      </c>
      <c r="C72" s="44">
        <f>7+1.5</f>
        <v>8.5</v>
      </c>
      <c r="D72" s="44">
        <f>5.9*0.84+1.5</f>
        <v>6.456</v>
      </c>
      <c r="E72" s="44">
        <f>4.3*0.84+1.5</f>
        <v>5.112</v>
      </c>
      <c r="F72" s="44">
        <f>150*J70</f>
        <v>225</v>
      </c>
      <c r="G72" s="44">
        <v>47</v>
      </c>
      <c r="H72" s="44">
        <v>5</v>
      </c>
      <c r="I72" s="44">
        <v>0.76</v>
      </c>
      <c r="J72" s="45">
        <v>25000</v>
      </c>
      <c r="K72" s="56">
        <v>0.00151</v>
      </c>
    </row>
    <row r="73" spans="2:11" ht="13.5" customHeight="1">
      <c r="B73" s="23" t="s">
        <v>98</v>
      </c>
      <c r="C73" s="24" t="s">
        <v>2</v>
      </c>
      <c r="D73" s="25" t="s">
        <v>91</v>
      </c>
      <c r="E73" s="25" t="s">
        <v>92</v>
      </c>
      <c r="F73" s="25" t="s">
        <v>93</v>
      </c>
      <c r="G73" s="25" t="s">
        <v>94</v>
      </c>
      <c r="H73" s="25" t="s">
        <v>3</v>
      </c>
      <c r="I73" s="25" t="s">
        <v>4</v>
      </c>
      <c r="J73" s="25" t="s">
        <v>95</v>
      </c>
      <c r="K73" s="42" t="s">
        <v>64</v>
      </c>
    </row>
    <row r="74" spans="2:11" ht="13.5" customHeight="1">
      <c r="B74" s="27" t="s">
        <v>99</v>
      </c>
      <c r="C74" s="46" t="str">
        <f>IF($D$69&lt;&gt;"",$D$69*C72*1000/$G$70,"No Input")</f>
        <v>No Input</v>
      </c>
      <c r="D74" s="47" t="str">
        <f aca="true" t="shared" si="12" ref="D74:K74">IF($D$69&lt;&gt;"",$D$69*D72*1000/$G$70,"No Input")</f>
        <v>No Input</v>
      </c>
      <c r="E74" s="47" t="str">
        <f t="shared" si="12"/>
        <v>No Input</v>
      </c>
      <c r="F74" s="47" t="str">
        <f t="shared" si="12"/>
        <v>No Input</v>
      </c>
      <c r="G74" s="47" t="str">
        <f t="shared" si="12"/>
        <v>No Input</v>
      </c>
      <c r="H74" s="47" t="str">
        <f t="shared" si="12"/>
        <v>No Input</v>
      </c>
      <c r="I74" s="47" t="str">
        <f t="shared" si="12"/>
        <v>No Input</v>
      </c>
      <c r="J74" s="48" t="str">
        <f t="shared" si="12"/>
        <v>No Input</v>
      </c>
      <c r="K74" s="49" t="str">
        <f t="shared" si="12"/>
        <v>No Input</v>
      </c>
    </row>
    <row r="75" spans="2:11" ht="13.5" customHeight="1" thickBot="1">
      <c r="B75" s="28" t="s">
        <v>100</v>
      </c>
      <c r="C75" s="50" t="str">
        <f>IF(C74="No Input","No Input",C74*$D$70/2000)</f>
        <v>No Input</v>
      </c>
      <c r="D75" s="51" t="str">
        <f aca="true" t="shared" si="13" ref="D75:K75">IF(D74="No Input","No Input",D74*$D$70/2000)</f>
        <v>No Input</v>
      </c>
      <c r="E75" s="51" t="str">
        <f t="shared" si="13"/>
        <v>No Input</v>
      </c>
      <c r="F75" s="51" t="str">
        <f t="shared" si="13"/>
        <v>No Input</v>
      </c>
      <c r="G75" s="51" t="str">
        <f t="shared" si="13"/>
        <v>No Input</v>
      </c>
      <c r="H75" s="51" t="str">
        <f t="shared" si="13"/>
        <v>No Input</v>
      </c>
      <c r="I75" s="51" t="str">
        <f t="shared" si="13"/>
        <v>No Input</v>
      </c>
      <c r="J75" s="52" t="str">
        <f t="shared" si="13"/>
        <v>No Input</v>
      </c>
      <c r="K75" s="53" t="str">
        <f t="shared" si="13"/>
        <v>No Input</v>
      </c>
    </row>
    <row r="76" spans="2:11" ht="13.5" customHeight="1" thickBot="1">
      <c r="B76" s="29" t="s">
        <v>81</v>
      </c>
      <c r="C76" s="30"/>
      <c r="D76" s="30"/>
      <c r="E76" s="30"/>
      <c r="F76" s="30"/>
      <c r="G76" s="30"/>
      <c r="H76" s="30"/>
      <c r="I76" s="31"/>
      <c r="J76" s="31"/>
      <c r="K76" s="41"/>
    </row>
    <row r="77" spans="2:11" ht="13.5" customHeight="1" thickTop="1">
      <c r="B77" s="5"/>
      <c r="C77" s="5"/>
      <c r="D77" s="5"/>
      <c r="E77" s="5"/>
      <c r="F77" s="5"/>
      <c r="G77" s="5"/>
      <c r="H77" s="5"/>
      <c r="I77" s="5"/>
      <c r="J77" s="5"/>
      <c r="K77" s="5"/>
    </row>
    <row r="78" spans="2:11" ht="13.5" customHeight="1" thickBot="1">
      <c r="B78" s="61" t="s">
        <v>26</v>
      </c>
      <c r="C78" s="5"/>
      <c r="D78" s="5"/>
      <c r="E78" s="5"/>
      <c r="F78" s="5"/>
      <c r="G78" s="5"/>
      <c r="H78" s="12">
        <f>IF(D79&lt;&gt;"",IF(ISNUMBER(D79),IF(D79&gt;100,"","&lt;-Fail, Not in range"),"Fail, Rating not a number"),"")</f>
      </c>
      <c r="I78" s="5"/>
      <c r="J78" s="5"/>
      <c r="K78" s="5"/>
    </row>
    <row r="79" spans="2:11" ht="13.5" customHeight="1" thickTop="1">
      <c r="B79" s="15" t="s">
        <v>87</v>
      </c>
      <c r="C79" s="16" t="s">
        <v>88</v>
      </c>
      <c r="D79" s="100"/>
      <c r="E79" s="19" t="s">
        <v>110</v>
      </c>
      <c r="F79" s="35"/>
      <c r="G79" s="36"/>
      <c r="H79" s="37"/>
      <c r="I79" s="38"/>
      <c r="J79" s="38"/>
      <c r="K79" s="40"/>
    </row>
    <row r="80" spans="2:11" ht="13.5" customHeight="1" thickBot="1">
      <c r="B80" s="21"/>
      <c r="C80" s="2" t="s">
        <v>89</v>
      </c>
      <c r="D80" s="101">
        <v>8760</v>
      </c>
      <c r="E80" s="2"/>
      <c r="F80" s="34" t="s">
        <v>116</v>
      </c>
      <c r="G80" s="102">
        <v>145000</v>
      </c>
      <c r="H80" s="9"/>
      <c r="I80" s="6" t="s">
        <v>10</v>
      </c>
      <c r="J80" s="104">
        <v>1.5</v>
      </c>
      <c r="K80" s="22"/>
    </row>
    <row r="81" spans="2:11" ht="13.5" customHeight="1">
      <c r="B81" s="23" t="s">
        <v>90</v>
      </c>
      <c r="C81" s="24" t="s">
        <v>2</v>
      </c>
      <c r="D81" s="25" t="s">
        <v>91</v>
      </c>
      <c r="E81" s="25" t="s">
        <v>92</v>
      </c>
      <c r="F81" s="25" t="s">
        <v>93</v>
      </c>
      <c r="G81" s="25" t="s">
        <v>94</v>
      </c>
      <c r="H81" s="25" t="s">
        <v>3</v>
      </c>
      <c r="I81" s="25" t="s">
        <v>4</v>
      </c>
      <c r="J81" s="25" t="s">
        <v>95</v>
      </c>
      <c r="K81" s="26" t="s">
        <v>64</v>
      </c>
    </row>
    <row r="82" spans="2:11" ht="13.5" customHeight="1" thickBot="1">
      <c r="B82" s="28" t="s">
        <v>115</v>
      </c>
      <c r="C82" s="44">
        <f>7+1.5</f>
        <v>8.5</v>
      </c>
      <c r="D82" s="44">
        <f>5.9*0.84+1.5</f>
        <v>6.456</v>
      </c>
      <c r="E82" s="44">
        <f>4.3*0.84+1.5</f>
        <v>5.112</v>
      </c>
      <c r="F82" s="44">
        <f>150*J80</f>
        <v>225</v>
      </c>
      <c r="G82" s="44">
        <v>32</v>
      </c>
      <c r="H82" s="44">
        <v>5</v>
      </c>
      <c r="I82" s="44">
        <v>0.76</v>
      </c>
      <c r="J82" s="45">
        <v>25000</v>
      </c>
      <c r="K82" s="56">
        <v>0.00151</v>
      </c>
    </row>
    <row r="83" spans="2:11" ht="13.5" customHeight="1">
      <c r="B83" s="23" t="s">
        <v>98</v>
      </c>
      <c r="C83" s="24" t="s">
        <v>2</v>
      </c>
      <c r="D83" s="25" t="s">
        <v>91</v>
      </c>
      <c r="E83" s="25" t="s">
        <v>92</v>
      </c>
      <c r="F83" s="25" t="s">
        <v>93</v>
      </c>
      <c r="G83" s="25" t="s">
        <v>94</v>
      </c>
      <c r="H83" s="25" t="s">
        <v>3</v>
      </c>
      <c r="I83" s="25" t="s">
        <v>4</v>
      </c>
      <c r="J83" s="25" t="s">
        <v>95</v>
      </c>
      <c r="K83" s="42" t="s">
        <v>64</v>
      </c>
    </row>
    <row r="84" spans="2:11" ht="13.5" customHeight="1">
      <c r="B84" s="27" t="s">
        <v>99</v>
      </c>
      <c r="C84" s="46" t="str">
        <f>IF($D$79&lt;&gt;"",$D$79*C82*1000/$G$80,"No Input")</f>
        <v>No Input</v>
      </c>
      <c r="D84" s="47" t="str">
        <f aca="true" t="shared" si="14" ref="D84:K84">IF($D$79&lt;&gt;"",$D$79*D82*1000/$G$80,"No Input")</f>
        <v>No Input</v>
      </c>
      <c r="E84" s="47" t="str">
        <f t="shared" si="14"/>
        <v>No Input</v>
      </c>
      <c r="F84" s="47" t="str">
        <f t="shared" si="14"/>
        <v>No Input</v>
      </c>
      <c r="G84" s="47" t="str">
        <f t="shared" si="14"/>
        <v>No Input</v>
      </c>
      <c r="H84" s="47" t="str">
        <f t="shared" si="14"/>
        <v>No Input</v>
      </c>
      <c r="I84" s="47" t="str">
        <f t="shared" si="14"/>
        <v>No Input</v>
      </c>
      <c r="J84" s="48" t="str">
        <f t="shared" si="14"/>
        <v>No Input</v>
      </c>
      <c r="K84" s="49" t="str">
        <f t="shared" si="14"/>
        <v>No Input</v>
      </c>
    </row>
    <row r="85" spans="2:11" ht="13.5" customHeight="1" thickBot="1">
      <c r="B85" s="28" t="s">
        <v>100</v>
      </c>
      <c r="C85" s="50" t="str">
        <f>IF(C84="No Input","No Input",C84*$D$80/2000)</f>
        <v>No Input</v>
      </c>
      <c r="D85" s="51" t="str">
        <f aca="true" t="shared" si="15" ref="D85:K85">IF(D84="No Input","No Input",D84*$D$80/2000)</f>
        <v>No Input</v>
      </c>
      <c r="E85" s="51" t="str">
        <f t="shared" si="15"/>
        <v>No Input</v>
      </c>
      <c r="F85" s="51" t="str">
        <f t="shared" si="15"/>
        <v>No Input</v>
      </c>
      <c r="G85" s="51" t="str">
        <f t="shared" si="15"/>
        <v>No Input</v>
      </c>
      <c r="H85" s="51" t="str">
        <f t="shared" si="15"/>
        <v>No Input</v>
      </c>
      <c r="I85" s="51" t="str">
        <f t="shared" si="15"/>
        <v>No Input</v>
      </c>
      <c r="J85" s="52" t="str">
        <f t="shared" si="15"/>
        <v>No Input</v>
      </c>
      <c r="K85" s="53" t="str">
        <f t="shared" si="15"/>
        <v>No Input</v>
      </c>
    </row>
    <row r="86" spans="2:11" ht="13.5" customHeight="1" thickBot="1">
      <c r="B86" s="29" t="s">
        <v>80</v>
      </c>
      <c r="C86" s="30"/>
      <c r="D86" s="30"/>
      <c r="E86" s="30"/>
      <c r="F86" s="30"/>
      <c r="G86" s="30"/>
      <c r="H86" s="30"/>
      <c r="I86" s="31"/>
      <c r="J86" s="31"/>
      <c r="K86" s="41"/>
    </row>
    <row r="87" ht="13.5" customHeight="1" thickTop="1"/>
    <row r="88" spans="2:8" ht="13.5" customHeight="1" thickBot="1">
      <c r="B88" s="59" t="s">
        <v>20</v>
      </c>
      <c r="H88" s="12">
        <f>IF(D89&lt;&gt;"",IF(ISNUMBER(D89),IF(AND(D89&gt;0,D89&lt;10),"","&lt;-Fail, Not in range"),"Fail, Rating not a number"),"")</f>
      </c>
    </row>
    <row r="89" spans="2:11" ht="13.5" customHeight="1" thickTop="1">
      <c r="B89" s="15" t="s">
        <v>87</v>
      </c>
      <c r="C89" s="16" t="s">
        <v>88</v>
      </c>
      <c r="D89" s="100"/>
      <c r="E89" s="19" t="s">
        <v>110</v>
      </c>
      <c r="F89" s="35"/>
      <c r="G89" s="36"/>
      <c r="H89" s="37"/>
      <c r="I89" s="38"/>
      <c r="J89" s="38"/>
      <c r="K89" s="40"/>
    </row>
    <row r="90" spans="2:11" ht="13.5" customHeight="1" thickBot="1">
      <c r="B90" s="21"/>
      <c r="C90" s="2" t="s">
        <v>89</v>
      </c>
      <c r="D90" s="101">
        <v>8760</v>
      </c>
      <c r="E90" s="2"/>
      <c r="F90" s="34" t="s">
        <v>116</v>
      </c>
      <c r="G90" s="102">
        <v>150000</v>
      </c>
      <c r="H90" s="9"/>
      <c r="I90" s="6" t="s">
        <v>10</v>
      </c>
      <c r="J90" s="104">
        <v>2</v>
      </c>
      <c r="K90" s="22"/>
    </row>
    <row r="91" spans="2:11" ht="13.5" customHeight="1">
      <c r="B91" s="23" t="s">
        <v>90</v>
      </c>
      <c r="C91" s="24" t="s">
        <v>2</v>
      </c>
      <c r="D91" s="25" t="s">
        <v>91</v>
      </c>
      <c r="E91" s="25" t="s">
        <v>92</v>
      </c>
      <c r="F91" s="25" t="s">
        <v>93</v>
      </c>
      <c r="G91" s="25" t="s">
        <v>94</v>
      </c>
      <c r="H91" s="25" t="s">
        <v>3</v>
      </c>
      <c r="I91" s="25" t="s">
        <v>4</v>
      </c>
      <c r="J91" s="25" t="s">
        <v>95</v>
      </c>
      <c r="K91" s="26" t="s">
        <v>64</v>
      </c>
    </row>
    <row r="92" spans="2:11" ht="13.5" customHeight="1" thickBot="1">
      <c r="B92" s="28" t="s">
        <v>115</v>
      </c>
      <c r="C92" s="44">
        <f>10+1.5</f>
        <v>11.5</v>
      </c>
      <c r="D92" s="44">
        <f>5.17*1.2+1.5</f>
        <v>7.704</v>
      </c>
      <c r="E92" s="44">
        <f>1.92*1.2+1.5</f>
        <v>3.804</v>
      </c>
      <c r="F92" s="44">
        <f>157*J90</f>
        <v>314</v>
      </c>
      <c r="G92" s="44">
        <v>55</v>
      </c>
      <c r="H92" s="44">
        <v>5</v>
      </c>
      <c r="I92" s="44">
        <v>1.13</v>
      </c>
      <c r="J92" s="45">
        <v>25000</v>
      </c>
      <c r="K92" s="56">
        <v>0.00151</v>
      </c>
    </row>
    <row r="93" spans="2:11" ht="13.5" customHeight="1">
      <c r="B93" s="23" t="s">
        <v>98</v>
      </c>
      <c r="C93" s="24" t="s">
        <v>2</v>
      </c>
      <c r="D93" s="25" t="s">
        <v>91</v>
      </c>
      <c r="E93" s="25" t="s">
        <v>92</v>
      </c>
      <c r="F93" s="25" t="s">
        <v>93</v>
      </c>
      <c r="G93" s="25" t="s">
        <v>94</v>
      </c>
      <c r="H93" s="25" t="s">
        <v>3</v>
      </c>
      <c r="I93" s="25" t="s">
        <v>4</v>
      </c>
      <c r="J93" s="25" t="s">
        <v>95</v>
      </c>
      <c r="K93" s="42" t="s">
        <v>64</v>
      </c>
    </row>
    <row r="94" spans="2:11" ht="13.5" customHeight="1">
      <c r="B94" s="27" t="s">
        <v>99</v>
      </c>
      <c r="C94" s="46" t="str">
        <f>IF($D$89&lt;&gt;"",$D$89*C92*1000/$G$90,"No Input")</f>
        <v>No Input</v>
      </c>
      <c r="D94" s="47" t="str">
        <f aca="true" t="shared" si="16" ref="D94:K94">IF($D$89&lt;&gt;"",$D$89*D92*1000/$G$90,"No Input")</f>
        <v>No Input</v>
      </c>
      <c r="E94" s="47" t="str">
        <f t="shared" si="16"/>
        <v>No Input</v>
      </c>
      <c r="F94" s="47" t="str">
        <f t="shared" si="16"/>
        <v>No Input</v>
      </c>
      <c r="G94" s="47" t="str">
        <f t="shared" si="16"/>
        <v>No Input</v>
      </c>
      <c r="H94" s="47" t="str">
        <f t="shared" si="16"/>
        <v>No Input</v>
      </c>
      <c r="I94" s="47" t="str">
        <f t="shared" si="16"/>
        <v>No Input</v>
      </c>
      <c r="J94" s="48" t="str">
        <f t="shared" si="16"/>
        <v>No Input</v>
      </c>
      <c r="K94" s="49" t="str">
        <f t="shared" si="16"/>
        <v>No Input</v>
      </c>
    </row>
    <row r="95" spans="2:11" ht="13.5" customHeight="1" thickBot="1">
      <c r="B95" s="28" t="s">
        <v>100</v>
      </c>
      <c r="C95" s="50" t="str">
        <f>IF(C94="No Input","No Input",C94*$D$90/2000)</f>
        <v>No Input</v>
      </c>
      <c r="D95" s="51" t="str">
        <f aca="true" t="shared" si="17" ref="D95:K95">IF(D94="No Input","No Input",D94*$D$90/2000)</f>
        <v>No Input</v>
      </c>
      <c r="E95" s="51" t="str">
        <f t="shared" si="17"/>
        <v>No Input</v>
      </c>
      <c r="F95" s="51" t="str">
        <f t="shared" si="17"/>
        <v>No Input</v>
      </c>
      <c r="G95" s="51" t="str">
        <f t="shared" si="17"/>
        <v>No Input</v>
      </c>
      <c r="H95" s="51" t="str">
        <f t="shared" si="17"/>
        <v>No Input</v>
      </c>
      <c r="I95" s="51" t="str">
        <f t="shared" si="17"/>
        <v>No Input</v>
      </c>
      <c r="J95" s="52" t="str">
        <f t="shared" si="17"/>
        <v>No Input</v>
      </c>
      <c r="K95" s="53" t="str">
        <f t="shared" si="17"/>
        <v>No Input</v>
      </c>
    </row>
    <row r="96" spans="2:11" ht="13.5" customHeight="1" thickBot="1">
      <c r="B96" s="29" t="s">
        <v>78</v>
      </c>
      <c r="C96" s="30"/>
      <c r="D96" s="30"/>
      <c r="E96" s="30"/>
      <c r="F96" s="30"/>
      <c r="G96" s="30"/>
      <c r="H96" s="30"/>
      <c r="I96" s="31"/>
      <c r="J96" s="31"/>
      <c r="K96" s="41"/>
    </row>
    <row r="97" spans="2:11" ht="13.5" customHeight="1" thickTop="1">
      <c r="B97" s="5"/>
      <c r="C97" s="5"/>
      <c r="D97" s="5"/>
      <c r="E97" s="5"/>
      <c r="F97" s="5"/>
      <c r="G97" s="5"/>
      <c r="H97" s="5"/>
      <c r="I97" s="5"/>
      <c r="J97" s="5"/>
      <c r="K97" s="5"/>
    </row>
    <row r="98" spans="2:11" ht="13.5" customHeight="1" thickBot="1">
      <c r="B98" s="61" t="s">
        <v>21</v>
      </c>
      <c r="C98" s="5"/>
      <c r="D98" s="5"/>
      <c r="E98" s="5"/>
      <c r="F98" s="5"/>
      <c r="G98" s="5"/>
      <c r="H98" s="12">
        <f>IF(D99&lt;&gt;"",IF(ISNUMBER(D99),IF(AND(D99&gt;=10,D99&lt;100),"","&lt;-Fail, Not in range"),"Fail, Rating not a number"),"")</f>
      </c>
      <c r="I98" s="5"/>
      <c r="J98" s="5"/>
      <c r="K98" s="5"/>
    </row>
    <row r="99" spans="2:11" ht="13.5" customHeight="1" thickTop="1">
      <c r="B99" s="15" t="s">
        <v>87</v>
      </c>
      <c r="C99" s="16" t="s">
        <v>88</v>
      </c>
      <c r="D99" s="100"/>
      <c r="E99" s="19" t="s">
        <v>110</v>
      </c>
      <c r="F99" s="35"/>
      <c r="G99" s="36"/>
      <c r="H99" s="37"/>
      <c r="I99" s="38"/>
      <c r="J99" s="38"/>
      <c r="K99" s="40"/>
    </row>
    <row r="100" spans="2:11" ht="13.5" customHeight="1" thickBot="1">
      <c r="B100" s="21"/>
      <c r="C100" s="2" t="s">
        <v>89</v>
      </c>
      <c r="D100" s="101">
        <v>8760</v>
      </c>
      <c r="E100" s="2"/>
      <c r="F100" s="34" t="s">
        <v>116</v>
      </c>
      <c r="G100" s="102">
        <v>150000</v>
      </c>
      <c r="H100" s="9"/>
      <c r="I100" s="6" t="s">
        <v>10</v>
      </c>
      <c r="J100" s="104">
        <v>2</v>
      </c>
      <c r="K100" s="22"/>
    </row>
    <row r="101" spans="2:11" ht="13.5" customHeight="1">
      <c r="B101" s="23" t="s">
        <v>90</v>
      </c>
      <c r="C101" s="24" t="s">
        <v>2</v>
      </c>
      <c r="D101" s="25" t="s">
        <v>91</v>
      </c>
      <c r="E101" s="25" t="s">
        <v>92</v>
      </c>
      <c r="F101" s="25" t="s">
        <v>93</v>
      </c>
      <c r="G101" s="25" t="s">
        <v>94</v>
      </c>
      <c r="H101" s="25" t="s">
        <v>3</v>
      </c>
      <c r="I101" s="25" t="s">
        <v>4</v>
      </c>
      <c r="J101" s="25" t="s">
        <v>95</v>
      </c>
      <c r="K101" s="26" t="s">
        <v>64</v>
      </c>
    </row>
    <row r="102" spans="2:11" ht="13.5" customHeight="1" thickBot="1">
      <c r="B102" s="28" t="s">
        <v>115</v>
      </c>
      <c r="C102" s="44">
        <f>10+1.5</f>
        <v>11.5</v>
      </c>
      <c r="D102" s="44">
        <f>7.17*1.2+1.5</f>
        <v>10.104</v>
      </c>
      <c r="E102" s="44">
        <f>4.67*1.2+1.5</f>
        <v>7.104</v>
      </c>
      <c r="F102" s="44">
        <f>157*J100</f>
        <v>314</v>
      </c>
      <c r="G102" s="44">
        <v>55</v>
      </c>
      <c r="H102" s="44">
        <v>5</v>
      </c>
      <c r="I102" s="44">
        <v>0.28</v>
      </c>
      <c r="J102" s="45">
        <v>25000</v>
      </c>
      <c r="K102" s="56">
        <v>0.00151</v>
      </c>
    </row>
    <row r="103" spans="2:11" ht="13.5" customHeight="1">
      <c r="B103" s="23" t="s">
        <v>98</v>
      </c>
      <c r="C103" s="24" t="s">
        <v>2</v>
      </c>
      <c r="D103" s="25" t="s">
        <v>91</v>
      </c>
      <c r="E103" s="25" t="s">
        <v>92</v>
      </c>
      <c r="F103" s="25" t="s">
        <v>93</v>
      </c>
      <c r="G103" s="25" t="s">
        <v>94</v>
      </c>
      <c r="H103" s="25" t="s">
        <v>3</v>
      </c>
      <c r="I103" s="25" t="s">
        <v>4</v>
      </c>
      <c r="J103" s="25" t="s">
        <v>95</v>
      </c>
      <c r="K103" s="42" t="s">
        <v>64</v>
      </c>
    </row>
    <row r="104" spans="2:11" ht="13.5" customHeight="1">
      <c r="B104" s="27" t="s">
        <v>99</v>
      </c>
      <c r="C104" s="46" t="str">
        <f>IF($D$99&lt;&gt;"",$D$99*C102*1000/$G$100,"No Input")</f>
        <v>No Input</v>
      </c>
      <c r="D104" s="47" t="str">
        <f aca="true" t="shared" si="18" ref="D104:K104">IF($D$99&lt;&gt;"",$D$99*D102*1000/$G$100,"No Input")</f>
        <v>No Input</v>
      </c>
      <c r="E104" s="47" t="str">
        <f t="shared" si="18"/>
        <v>No Input</v>
      </c>
      <c r="F104" s="47" t="str">
        <f t="shared" si="18"/>
        <v>No Input</v>
      </c>
      <c r="G104" s="47" t="str">
        <f t="shared" si="18"/>
        <v>No Input</v>
      </c>
      <c r="H104" s="47" t="str">
        <f t="shared" si="18"/>
        <v>No Input</v>
      </c>
      <c r="I104" s="47" t="str">
        <f t="shared" si="18"/>
        <v>No Input</v>
      </c>
      <c r="J104" s="48" t="str">
        <f t="shared" si="18"/>
        <v>No Input</v>
      </c>
      <c r="K104" s="49" t="str">
        <f t="shared" si="18"/>
        <v>No Input</v>
      </c>
    </row>
    <row r="105" spans="2:11" ht="13.5" customHeight="1" thickBot="1">
      <c r="B105" s="28" t="s">
        <v>100</v>
      </c>
      <c r="C105" s="50" t="str">
        <f>IF(C104="No Input","No Input",C104*$D$100/2000)</f>
        <v>No Input</v>
      </c>
      <c r="D105" s="51" t="str">
        <f aca="true" t="shared" si="19" ref="D105:K105">IF(D104="No Input","No Input",D104*$D$100/2000)</f>
        <v>No Input</v>
      </c>
      <c r="E105" s="51" t="str">
        <f t="shared" si="19"/>
        <v>No Input</v>
      </c>
      <c r="F105" s="51" t="str">
        <f t="shared" si="19"/>
        <v>No Input</v>
      </c>
      <c r="G105" s="51" t="str">
        <f t="shared" si="19"/>
        <v>No Input</v>
      </c>
      <c r="H105" s="51" t="str">
        <f t="shared" si="19"/>
        <v>No Input</v>
      </c>
      <c r="I105" s="51" t="str">
        <f t="shared" si="19"/>
        <v>No Input</v>
      </c>
      <c r="J105" s="52" t="str">
        <f t="shared" si="19"/>
        <v>No Input</v>
      </c>
      <c r="K105" s="53" t="str">
        <f t="shared" si="19"/>
        <v>No Input</v>
      </c>
    </row>
    <row r="106" spans="2:11" ht="13.5" customHeight="1" thickBot="1">
      <c r="B106" s="29" t="s">
        <v>79</v>
      </c>
      <c r="C106" s="30"/>
      <c r="D106" s="30"/>
      <c r="E106" s="30"/>
      <c r="F106" s="30"/>
      <c r="G106" s="30"/>
      <c r="H106" s="30"/>
      <c r="I106" s="31"/>
      <c r="J106" s="31"/>
      <c r="K106" s="41"/>
    </row>
    <row r="107" spans="2:11" ht="13.5" customHeight="1" thickTop="1">
      <c r="B107" s="54"/>
      <c r="C107" s="8"/>
      <c r="D107" s="8"/>
      <c r="E107" s="7"/>
      <c r="F107" s="8"/>
      <c r="G107" s="12"/>
      <c r="H107" s="12"/>
      <c r="I107" s="12"/>
      <c r="J107" s="12"/>
      <c r="K107" s="12"/>
    </row>
    <row r="108" spans="2:11" ht="13.5" customHeight="1" thickBot="1">
      <c r="B108" s="62" t="s">
        <v>27</v>
      </c>
      <c r="C108" s="8"/>
      <c r="D108" s="8"/>
      <c r="E108" s="7"/>
      <c r="F108" s="8"/>
      <c r="G108" s="12"/>
      <c r="H108" s="12">
        <f>IF(D109&lt;&gt;"",IF(ISNUMBER(D109),IF(D109&gt;100,"","&lt;-Fail, Not in range"),"Fail, Rating not a number"),"")</f>
      </c>
      <c r="I108" s="12"/>
      <c r="J108" s="12"/>
      <c r="K108" s="12"/>
    </row>
    <row r="109" spans="2:11" ht="13.5" customHeight="1" thickTop="1">
      <c r="B109" s="15" t="s">
        <v>87</v>
      </c>
      <c r="C109" s="16" t="s">
        <v>88</v>
      </c>
      <c r="D109" s="100"/>
      <c r="E109" s="19" t="s">
        <v>110</v>
      </c>
      <c r="F109" s="35"/>
      <c r="G109" s="36"/>
      <c r="H109" s="37"/>
      <c r="I109" s="38"/>
      <c r="J109" s="38"/>
      <c r="K109" s="40"/>
    </row>
    <row r="110" spans="2:11" ht="13.5" customHeight="1" thickBot="1">
      <c r="B110" s="21"/>
      <c r="C110" s="2" t="s">
        <v>89</v>
      </c>
      <c r="D110" s="101">
        <v>8760</v>
      </c>
      <c r="E110" s="2"/>
      <c r="F110" s="34" t="s">
        <v>116</v>
      </c>
      <c r="G110" s="102">
        <v>150000</v>
      </c>
      <c r="H110" s="9"/>
      <c r="I110" s="6" t="s">
        <v>10</v>
      </c>
      <c r="J110" s="104">
        <v>2</v>
      </c>
      <c r="K110" s="22"/>
    </row>
    <row r="111" spans="2:11" ht="13.5" customHeight="1">
      <c r="B111" s="23" t="s">
        <v>90</v>
      </c>
      <c r="C111" s="24" t="s">
        <v>2</v>
      </c>
      <c r="D111" s="25" t="s">
        <v>91</v>
      </c>
      <c r="E111" s="25" t="s">
        <v>92</v>
      </c>
      <c r="F111" s="25" t="s">
        <v>93</v>
      </c>
      <c r="G111" s="25" t="s">
        <v>94</v>
      </c>
      <c r="H111" s="25" t="s">
        <v>3</v>
      </c>
      <c r="I111" s="25" t="s">
        <v>4</v>
      </c>
      <c r="J111" s="25" t="s">
        <v>95</v>
      </c>
      <c r="K111" s="26" t="s">
        <v>64</v>
      </c>
    </row>
    <row r="112" spans="2:11" ht="13.5" customHeight="1" thickBot="1">
      <c r="B112" s="28" t="s">
        <v>115</v>
      </c>
      <c r="C112" s="44">
        <f>10+1.5</f>
        <v>11.5</v>
      </c>
      <c r="D112" s="44">
        <f>5.9*1.2+1.5</f>
        <v>8.58</v>
      </c>
      <c r="E112" s="44">
        <f>4.3*1.2+1.5</f>
        <v>6.659999999999999</v>
      </c>
      <c r="F112" s="44">
        <f>157*J110</f>
        <v>314</v>
      </c>
      <c r="G112" s="44">
        <v>47</v>
      </c>
      <c r="H112" s="44">
        <v>5</v>
      </c>
      <c r="I112" s="44">
        <v>0.76</v>
      </c>
      <c r="J112" s="45">
        <v>25000</v>
      </c>
      <c r="K112" s="56">
        <v>0.00151</v>
      </c>
    </row>
    <row r="113" spans="2:11" ht="13.5" customHeight="1">
      <c r="B113" s="23" t="s">
        <v>98</v>
      </c>
      <c r="C113" s="24" t="s">
        <v>2</v>
      </c>
      <c r="D113" s="25" t="s">
        <v>91</v>
      </c>
      <c r="E113" s="25" t="s">
        <v>92</v>
      </c>
      <c r="F113" s="25" t="s">
        <v>93</v>
      </c>
      <c r="G113" s="25" t="s">
        <v>94</v>
      </c>
      <c r="H113" s="25" t="s">
        <v>3</v>
      </c>
      <c r="I113" s="25" t="s">
        <v>4</v>
      </c>
      <c r="J113" s="25" t="s">
        <v>95</v>
      </c>
      <c r="K113" s="42" t="s">
        <v>64</v>
      </c>
    </row>
    <row r="114" spans="2:11" ht="13.5" customHeight="1">
      <c r="B114" s="27" t="s">
        <v>99</v>
      </c>
      <c r="C114" s="46" t="str">
        <f>IF($D$109&lt;&gt;"",$D$109*C112*1000/$G$110,"No Input")</f>
        <v>No Input</v>
      </c>
      <c r="D114" s="47" t="str">
        <f aca="true" t="shared" si="20" ref="D114:K114">IF($D$109&lt;&gt;"",$D$109*D112*1000/$G$110,"No Input")</f>
        <v>No Input</v>
      </c>
      <c r="E114" s="47" t="str">
        <f t="shared" si="20"/>
        <v>No Input</v>
      </c>
      <c r="F114" s="47" t="str">
        <f t="shared" si="20"/>
        <v>No Input</v>
      </c>
      <c r="G114" s="47" t="str">
        <f t="shared" si="20"/>
        <v>No Input</v>
      </c>
      <c r="H114" s="47" t="str">
        <f t="shared" si="20"/>
        <v>No Input</v>
      </c>
      <c r="I114" s="47" t="str">
        <f t="shared" si="20"/>
        <v>No Input</v>
      </c>
      <c r="J114" s="48" t="str">
        <f t="shared" si="20"/>
        <v>No Input</v>
      </c>
      <c r="K114" s="49" t="str">
        <f t="shared" si="20"/>
        <v>No Input</v>
      </c>
    </row>
    <row r="115" spans="2:11" ht="13.5" customHeight="1" thickBot="1">
      <c r="B115" s="28" t="s">
        <v>100</v>
      </c>
      <c r="C115" s="50" t="str">
        <f>IF(C114="No Input","No Input",C114*$D$110/2000)</f>
        <v>No Input</v>
      </c>
      <c r="D115" s="51" t="str">
        <f aca="true" t="shared" si="21" ref="D115:K115">IF(D114="No Input","No Input",D114*$D$110/2000)</f>
        <v>No Input</v>
      </c>
      <c r="E115" s="51" t="str">
        <f t="shared" si="21"/>
        <v>No Input</v>
      </c>
      <c r="F115" s="51" t="str">
        <f t="shared" si="21"/>
        <v>No Input</v>
      </c>
      <c r="G115" s="51" t="str">
        <f t="shared" si="21"/>
        <v>No Input</v>
      </c>
      <c r="H115" s="51" t="str">
        <f t="shared" si="21"/>
        <v>No Input</v>
      </c>
      <c r="I115" s="51" t="str">
        <f t="shared" si="21"/>
        <v>No Input</v>
      </c>
      <c r="J115" s="52" t="str">
        <f t="shared" si="21"/>
        <v>No Input</v>
      </c>
      <c r="K115" s="53" t="str">
        <f t="shared" si="21"/>
        <v>No Input</v>
      </c>
    </row>
    <row r="116" spans="2:11" ht="13.5" customHeight="1" thickBot="1">
      <c r="B116" s="29" t="s">
        <v>80</v>
      </c>
      <c r="C116" s="30"/>
      <c r="D116" s="30"/>
      <c r="E116" s="30"/>
      <c r="F116" s="30"/>
      <c r="G116" s="30"/>
      <c r="H116" s="30"/>
      <c r="I116" s="31"/>
      <c r="J116" s="31"/>
      <c r="K116" s="41"/>
    </row>
    <row r="117" spans="2:6" ht="13.5" customHeight="1" thickTop="1">
      <c r="B117" s="64"/>
      <c r="C117" s="64"/>
      <c r="D117" s="64"/>
      <c r="E117" s="64"/>
      <c r="F117" s="64"/>
    </row>
    <row r="118" spans="2:8" ht="13.5" customHeight="1" thickBot="1">
      <c r="B118" s="65" t="s">
        <v>28</v>
      </c>
      <c r="C118" s="66"/>
      <c r="D118" s="66"/>
      <c r="E118" s="66"/>
      <c r="F118" s="66"/>
      <c r="H118" s="12">
        <f>IF(D119&lt;&gt;"",IF(ISNUMBER(D119),IF(D119&gt;100,"","&lt;-Fail, Not in range"),"Fail, Rating not a number"),"")</f>
      </c>
    </row>
    <row r="119" spans="2:11" ht="13.5" customHeight="1" thickTop="1">
      <c r="B119" s="15" t="s">
        <v>87</v>
      </c>
      <c r="C119" s="16" t="s">
        <v>88</v>
      </c>
      <c r="D119" s="100"/>
      <c r="E119" s="19" t="s">
        <v>110</v>
      </c>
      <c r="F119" s="35"/>
      <c r="G119" s="36"/>
      <c r="H119" s="37"/>
      <c r="I119" s="38"/>
      <c r="J119" s="38"/>
      <c r="K119" s="40"/>
    </row>
    <row r="120" spans="2:11" ht="13.5" customHeight="1" thickBot="1">
      <c r="B120" s="21"/>
      <c r="C120" s="2" t="s">
        <v>89</v>
      </c>
      <c r="D120" s="101">
        <v>8760</v>
      </c>
      <c r="E120" s="2"/>
      <c r="F120" s="34" t="s">
        <v>116</v>
      </c>
      <c r="G120" s="102">
        <v>150000</v>
      </c>
      <c r="H120" s="9"/>
      <c r="I120" s="6" t="s">
        <v>10</v>
      </c>
      <c r="J120" s="104">
        <v>2</v>
      </c>
      <c r="K120" s="22"/>
    </row>
    <row r="121" spans="2:11" ht="13.5" customHeight="1">
      <c r="B121" s="23" t="s">
        <v>90</v>
      </c>
      <c r="C121" s="24" t="s">
        <v>2</v>
      </c>
      <c r="D121" s="25" t="s">
        <v>91</v>
      </c>
      <c r="E121" s="25" t="s">
        <v>92</v>
      </c>
      <c r="F121" s="25" t="s">
        <v>93</v>
      </c>
      <c r="G121" s="25" t="s">
        <v>94</v>
      </c>
      <c r="H121" s="25" t="s">
        <v>3</v>
      </c>
      <c r="I121" s="25" t="s">
        <v>4</v>
      </c>
      <c r="J121" s="25" t="s">
        <v>95</v>
      </c>
      <c r="K121" s="26" t="s">
        <v>64</v>
      </c>
    </row>
    <row r="122" spans="2:11" ht="13.5" customHeight="1" thickBot="1">
      <c r="B122" s="28" t="s">
        <v>115</v>
      </c>
      <c r="C122" s="44">
        <f>10+1.5</f>
        <v>11.5</v>
      </c>
      <c r="D122" s="44">
        <f>5.9*1.2+1.5</f>
        <v>8.58</v>
      </c>
      <c r="E122" s="44">
        <f>4.3*1.2+1.5</f>
        <v>6.659999999999999</v>
      </c>
      <c r="F122" s="44">
        <f>157*J120</f>
        <v>314</v>
      </c>
      <c r="G122" s="44">
        <v>32</v>
      </c>
      <c r="H122" s="44">
        <v>5</v>
      </c>
      <c r="I122" s="44">
        <v>0.76</v>
      </c>
      <c r="J122" s="45">
        <v>25000</v>
      </c>
      <c r="K122" s="56">
        <v>0.00151</v>
      </c>
    </row>
    <row r="123" spans="2:11" ht="13.5" customHeight="1">
      <c r="B123" s="23" t="s">
        <v>98</v>
      </c>
      <c r="C123" s="24" t="s">
        <v>2</v>
      </c>
      <c r="D123" s="25" t="s">
        <v>91</v>
      </c>
      <c r="E123" s="25" t="s">
        <v>92</v>
      </c>
      <c r="F123" s="25" t="s">
        <v>93</v>
      </c>
      <c r="G123" s="25" t="s">
        <v>94</v>
      </c>
      <c r="H123" s="25" t="s">
        <v>3</v>
      </c>
      <c r="I123" s="25" t="s">
        <v>4</v>
      </c>
      <c r="J123" s="25" t="s">
        <v>95</v>
      </c>
      <c r="K123" s="42" t="s">
        <v>64</v>
      </c>
    </row>
    <row r="124" spans="2:11" ht="13.5" customHeight="1">
      <c r="B124" s="27" t="s">
        <v>99</v>
      </c>
      <c r="C124" s="46" t="str">
        <f>IF($D$119&lt;&gt;"",$D$119*C122*1000/$G$120,"No Input")</f>
        <v>No Input</v>
      </c>
      <c r="D124" s="47" t="str">
        <f aca="true" t="shared" si="22" ref="D124:K124">IF($D$119&lt;&gt;"",$D$119*D122*1000/$G$120,"No Input")</f>
        <v>No Input</v>
      </c>
      <c r="E124" s="47" t="str">
        <f t="shared" si="22"/>
        <v>No Input</v>
      </c>
      <c r="F124" s="47" t="str">
        <f t="shared" si="22"/>
        <v>No Input</v>
      </c>
      <c r="G124" s="47" t="str">
        <f t="shared" si="22"/>
        <v>No Input</v>
      </c>
      <c r="H124" s="47" t="str">
        <f t="shared" si="22"/>
        <v>No Input</v>
      </c>
      <c r="I124" s="47" t="str">
        <f t="shared" si="22"/>
        <v>No Input</v>
      </c>
      <c r="J124" s="48" t="str">
        <f t="shared" si="22"/>
        <v>No Input</v>
      </c>
      <c r="K124" s="49" t="str">
        <f t="shared" si="22"/>
        <v>No Input</v>
      </c>
    </row>
    <row r="125" spans="2:11" ht="13.5" customHeight="1" thickBot="1">
      <c r="B125" s="28" t="s">
        <v>100</v>
      </c>
      <c r="C125" s="50" t="str">
        <f>IF(C124="No Input","No Input",C124*$D$120/2000)</f>
        <v>No Input</v>
      </c>
      <c r="D125" s="51" t="str">
        <f aca="true" t="shared" si="23" ref="D125:K125">IF(D124="No Input","No Input",D124*$D$120/2000)</f>
        <v>No Input</v>
      </c>
      <c r="E125" s="51" t="str">
        <f t="shared" si="23"/>
        <v>No Input</v>
      </c>
      <c r="F125" s="51" t="str">
        <f t="shared" si="23"/>
        <v>No Input</v>
      </c>
      <c r="G125" s="51" t="str">
        <f t="shared" si="23"/>
        <v>No Input</v>
      </c>
      <c r="H125" s="51" t="str">
        <f t="shared" si="23"/>
        <v>No Input</v>
      </c>
      <c r="I125" s="51" t="str">
        <f t="shared" si="23"/>
        <v>No Input</v>
      </c>
      <c r="J125" s="52" t="str">
        <f t="shared" si="23"/>
        <v>No Input</v>
      </c>
      <c r="K125" s="53" t="str">
        <f t="shared" si="23"/>
        <v>No Input</v>
      </c>
    </row>
    <row r="126" spans="2:11" ht="13.5" customHeight="1" thickBot="1">
      <c r="B126" s="29" t="s">
        <v>80</v>
      </c>
      <c r="C126" s="30"/>
      <c r="D126" s="30"/>
      <c r="E126" s="30"/>
      <c r="F126" s="30"/>
      <c r="G126" s="30"/>
      <c r="H126" s="30"/>
      <c r="I126" s="31"/>
      <c r="J126" s="31"/>
      <c r="K126" s="41"/>
    </row>
    <row r="127" ht="13.5" customHeight="1" thickTop="1"/>
    <row r="128" spans="2:8" ht="13.5" customHeight="1" thickBot="1">
      <c r="B128" s="59" t="s">
        <v>22</v>
      </c>
      <c r="H128" s="12">
        <f>IF(D129&lt;&gt;"",IF(ISNUMBER(D129),IF(AND(D129&gt;0,D129&lt;10),"","&lt;-Fail, Not in range"),"Fail, Rating not a number"),"")</f>
      </c>
    </row>
    <row r="129" spans="2:11" ht="13.5" customHeight="1" thickTop="1">
      <c r="B129" s="15" t="s">
        <v>87</v>
      </c>
      <c r="C129" s="16" t="s">
        <v>88</v>
      </c>
      <c r="D129" s="100"/>
      <c r="E129" s="19" t="s">
        <v>110</v>
      </c>
      <c r="F129" s="35"/>
      <c r="G129" s="36"/>
      <c r="H129" s="37"/>
      <c r="I129" s="38"/>
      <c r="J129" s="38"/>
      <c r="K129" s="40"/>
    </row>
    <row r="130" spans="2:11" ht="13.5" customHeight="1" thickBot="1">
      <c r="B130" s="21"/>
      <c r="C130" s="2" t="s">
        <v>89</v>
      </c>
      <c r="D130" s="101">
        <v>8760</v>
      </c>
      <c r="E130" s="2"/>
      <c r="F130" s="34" t="s">
        <v>116</v>
      </c>
      <c r="G130" s="102">
        <v>150000</v>
      </c>
      <c r="H130" s="9"/>
      <c r="I130" s="6" t="s">
        <v>10</v>
      </c>
      <c r="J130" s="104">
        <v>2.5</v>
      </c>
      <c r="K130" s="22"/>
    </row>
    <row r="131" spans="2:11" ht="13.5" customHeight="1">
      <c r="B131" s="23" t="s">
        <v>90</v>
      </c>
      <c r="C131" s="24" t="s">
        <v>2</v>
      </c>
      <c r="D131" s="25" t="s">
        <v>91</v>
      </c>
      <c r="E131" s="25" t="s">
        <v>92</v>
      </c>
      <c r="F131" s="25" t="s">
        <v>93</v>
      </c>
      <c r="G131" s="25" t="s">
        <v>94</v>
      </c>
      <c r="H131" s="25" t="s">
        <v>3</v>
      </c>
      <c r="I131" s="25" t="s">
        <v>4</v>
      </c>
      <c r="J131" s="25" t="s">
        <v>95</v>
      </c>
      <c r="K131" s="26" t="s">
        <v>64</v>
      </c>
    </row>
    <row r="132" spans="2:11" ht="13.5" customHeight="1" thickBot="1">
      <c r="B132" s="28" t="s">
        <v>115</v>
      </c>
      <c r="C132" s="44">
        <f>9.19*J130+3.22+1.5</f>
        <v>27.694999999999997</v>
      </c>
      <c r="D132" s="44">
        <f>5.17*1.12*J130+5.17*0.37+1.5</f>
        <v>17.888900000000003</v>
      </c>
      <c r="E132" s="44">
        <f>1.92*(1.12*J130+0.37)+1.5</f>
        <v>7.5864</v>
      </c>
      <c r="F132" s="44">
        <f>157*J130</f>
        <v>392.5</v>
      </c>
      <c r="G132" s="44">
        <v>55</v>
      </c>
      <c r="H132" s="44">
        <v>5</v>
      </c>
      <c r="I132" s="44">
        <v>1.13</v>
      </c>
      <c r="J132" s="45">
        <v>25000</v>
      </c>
      <c r="K132" s="56">
        <v>0.00151</v>
      </c>
    </row>
    <row r="133" spans="2:11" ht="13.5" customHeight="1">
      <c r="B133" s="23" t="s">
        <v>98</v>
      </c>
      <c r="C133" s="24" t="s">
        <v>2</v>
      </c>
      <c r="D133" s="25" t="s">
        <v>91</v>
      </c>
      <c r="E133" s="25" t="s">
        <v>92</v>
      </c>
      <c r="F133" s="25" t="s">
        <v>93</v>
      </c>
      <c r="G133" s="25" t="s">
        <v>94</v>
      </c>
      <c r="H133" s="25" t="s">
        <v>3</v>
      </c>
      <c r="I133" s="25" t="s">
        <v>4</v>
      </c>
      <c r="J133" s="25" t="s">
        <v>95</v>
      </c>
      <c r="K133" s="42" t="s">
        <v>64</v>
      </c>
    </row>
    <row r="134" spans="2:11" ht="13.5" customHeight="1">
      <c r="B134" s="27" t="s">
        <v>99</v>
      </c>
      <c r="C134" s="46" t="str">
        <f>IF($D$129&lt;&gt;"",$D$129*C132*1000/$G$130,"No Input")</f>
        <v>No Input</v>
      </c>
      <c r="D134" s="47" t="str">
        <f aca="true" t="shared" si="24" ref="D134:K134">IF($D$129&lt;&gt;"",$D$129*D132*1000/$G$130,"No Input")</f>
        <v>No Input</v>
      </c>
      <c r="E134" s="47" t="str">
        <f t="shared" si="24"/>
        <v>No Input</v>
      </c>
      <c r="F134" s="47" t="str">
        <f t="shared" si="24"/>
        <v>No Input</v>
      </c>
      <c r="G134" s="47" t="str">
        <f t="shared" si="24"/>
        <v>No Input</v>
      </c>
      <c r="H134" s="47" t="str">
        <f t="shared" si="24"/>
        <v>No Input</v>
      </c>
      <c r="I134" s="47" t="str">
        <f t="shared" si="24"/>
        <v>No Input</v>
      </c>
      <c r="J134" s="48" t="str">
        <f t="shared" si="24"/>
        <v>No Input</v>
      </c>
      <c r="K134" s="49" t="str">
        <f t="shared" si="24"/>
        <v>No Input</v>
      </c>
    </row>
    <row r="135" spans="2:11" ht="13.5" customHeight="1" thickBot="1">
      <c r="B135" s="28" t="s">
        <v>100</v>
      </c>
      <c r="C135" s="50" t="str">
        <f>IF(C134="No Input","No Input",C134*$D$130/2000)</f>
        <v>No Input</v>
      </c>
      <c r="D135" s="51" t="str">
        <f aca="true" t="shared" si="25" ref="D135:K135">IF(D134="No Input","No Input",D134*$D$130/2000)</f>
        <v>No Input</v>
      </c>
      <c r="E135" s="51" t="str">
        <f t="shared" si="25"/>
        <v>No Input</v>
      </c>
      <c r="F135" s="51" t="str">
        <f t="shared" si="25"/>
        <v>No Input</v>
      </c>
      <c r="G135" s="51" t="str">
        <f t="shared" si="25"/>
        <v>No Input</v>
      </c>
      <c r="H135" s="51" t="str">
        <f t="shared" si="25"/>
        <v>No Input</v>
      </c>
      <c r="I135" s="51" t="str">
        <f t="shared" si="25"/>
        <v>No Input</v>
      </c>
      <c r="J135" s="52" t="str">
        <f t="shared" si="25"/>
        <v>No Input</v>
      </c>
      <c r="K135" s="53" t="str">
        <f t="shared" si="25"/>
        <v>No Input</v>
      </c>
    </row>
    <row r="136" spans="2:11" ht="13.5" customHeight="1" thickBot="1">
      <c r="B136" s="29" t="s">
        <v>78</v>
      </c>
      <c r="C136" s="30"/>
      <c r="D136" s="30"/>
      <c r="E136" s="30"/>
      <c r="F136" s="30"/>
      <c r="G136" s="30"/>
      <c r="H136" s="30"/>
      <c r="I136" s="31"/>
      <c r="J136" s="31"/>
      <c r="K136" s="41"/>
    </row>
    <row r="137" ht="13.5" customHeight="1" thickTop="1"/>
    <row r="138" spans="2:8" ht="13.5" customHeight="1" thickBot="1">
      <c r="B138" s="59" t="s">
        <v>23</v>
      </c>
      <c r="H138" s="12">
        <f>IF(D139&lt;&gt;"",IF(ISNUMBER(D139),IF(AND(D139&gt;=10,D139&lt;100),"","&lt;-Fail, Not in range"),"Fail, Rating not a number"),"")</f>
      </c>
    </row>
    <row r="139" spans="2:11" ht="13.5" customHeight="1" thickTop="1">
      <c r="B139" s="15" t="s">
        <v>87</v>
      </c>
      <c r="C139" s="16" t="s">
        <v>88</v>
      </c>
      <c r="D139" s="100"/>
      <c r="E139" s="19" t="s">
        <v>110</v>
      </c>
      <c r="F139" s="35"/>
      <c r="G139" s="36"/>
      <c r="H139" s="37"/>
      <c r="I139" s="38"/>
      <c r="J139" s="38"/>
      <c r="K139" s="40"/>
    </row>
    <row r="140" spans="2:11" ht="13.5" customHeight="1" thickBot="1">
      <c r="B140" s="21"/>
      <c r="C140" s="2" t="s">
        <v>89</v>
      </c>
      <c r="D140" s="101">
        <v>8760</v>
      </c>
      <c r="E140" s="2"/>
      <c r="F140" s="34" t="s">
        <v>116</v>
      </c>
      <c r="G140" s="102">
        <v>150000</v>
      </c>
      <c r="H140" s="9"/>
      <c r="I140" s="6" t="s">
        <v>10</v>
      </c>
      <c r="J140" s="104">
        <v>2.5</v>
      </c>
      <c r="K140" s="22"/>
    </row>
    <row r="141" spans="2:11" ht="13.5" customHeight="1">
      <c r="B141" s="23" t="s">
        <v>90</v>
      </c>
      <c r="C141" s="24" t="s">
        <v>2</v>
      </c>
      <c r="D141" s="25" t="s">
        <v>91</v>
      </c>
      <c r="E141" s="25" t="s">
        <v>92</v>
      </c>
      <c r="F141" s="25" t="s">
        <v>93</v>
      </c>
      <c r="G141" s="25" t="s">
        <v>94</v>
      </c>
      <c r="H141" s="25" t="s">
        <v>3</v>
      </c>
      <c r="I141" s="25" t="s">
        <v>4</v>
      </c>
      <c r="J141" s="25" t="s">
        <v>95</v>
      </c>
      <c r="K141" s="26" t="s">
        <v>64</v>
      </c>
    </row>
    <row r="142" spans="2:11" ht="13.5" customHeight="1" thickBot="1">
      <c r="B142" s="28" t="s">
        <v>115</v>
      </c>
      <c r="C142" s="44">
        <f>9.19*J140+3.22+1.5</f>
        <v>27.694999999999997</v>
      </c>
      <c r="D142" s="44">
        <f>7.17*1.12*J140+7.17*0.37+1.5</f>
        <v>24.2289</v>
      </c>
      <c r="E142" s="44">
        <f>4.67*(1.12*J140+0.37)+1.5</f>
        <v>16.303900000000002</v>
      </c>
      <c r="F142" s="44">
        <f>157*J140</f>
        <v>392.5</v>
      </c>
      <c r="G142" s="44">
        <v>55</v>
      </c>
      <c r="H142" s="44">
        <v>5</v>
      </c>
      <c r="I142" s="44">
        <v>0.28</v>
      </c>
      <c r="J142" s="45">
        <v>25000</v>
      </c>
      <c r="K142" s="56">
        <v>0.00151</v>
      </c>
    </row>
    <row r="143" spans="2:11" ht="13.5" customHeight="1">
      <c r="B143" s="23" t="s">
        <v>98</v>
      </c>
      <c r="C143" s="24" t="s">
        <v>2</v>
      </c>
      <c r="D143" s="25" t="s">
        <v>91</v>
      </c>
      <c r="E143" s="25" t="s">
        <v>92</v>
      </c>
      <c r="F143" s="25" t="s">
        <v>93</v>
      </c>
      <c r="G143" s="25" t="s">
        <v>94</v>
      </c>
      <c r="H143" s="25" t="s">
        <v>3</v>
      </c>
      <c r="I143" s="25" t="s">
        <v>4</v>
      </c>
      <c r="J143" s="25" t="s">
        <v>95</v>
      </c>
      <c r="K143" s="42" t="s">
        <v>64</v>
      </c>
    </row>
    <row r="144" spans="2:11" ht="13.5" customHeight="1">
      <c r="B144" s="27" t="s">
        <v>99</v>
      </c>
      <c r="C144" s="46" t="str">
        <f>IF($D$139&lt;&gt;"",$D$139*C142*1000/$G$140,"No Input")</f>
        <v>No Input</v>
      </c>
      <c r="D144" s="47" t="str">
        <f aca="true" t="shared" si="26" ref="D144:K144">IF($D$139&lt;&gt;"",$D$139*D142*1000/$G$140,"No Input")</f>
        <v>No Input</v>
      </c>
      <c r="E144" s="47" t="str">
        <f t="shared" si="26"/>
        <v>No Input</v>
      </c>
      <c r="F144" s="47" t="str">
        <f t="shared" si="26"/>
        <v>No Input</v>
      </c>
      <c r="G144" s="47" t="str">
        <f t="shared" si="26"/>
        <v>No Input</v>
      </c>
      <c r="H144" s="47" t="str">
        <f t="shared" si="26"/>
        <v>No Input</v>
      </c>
      <c r="I144" s="47" t="str">
        <f t="shared" si="26"/>
        <v>No Input</v>
      </c>
      <c r="J144" s="48" t="str">
        <f t="shared" si="26"/>
        <v>No Input</v>
      </c>
      <c r="K144" s="49" t="str">
        <f t="shared" si="26"/>
        <v>No Input</v>
      </c>
    </row>
    <row r="145" spans="2:11" ht="13.5" customHeight="1" thickBot="1">
      <c r="B145" s="28" t="s">
        <v>100</v>
      </c>
      <c r="C145" s="50" t="str">
        <f>IF(C144="No Input","No Input",C144*$D$140/2000)</f>
        <v>No Input</v>
      </c>
      <c r="D145" s="51" t="str">
        <f aca="true" t="shared" si="27" ref="D145:K145">IF(D144="No Input","No Input",D144*$D$140/2000)</f>
        <v>No Input</v>
      </c>
      <c r="E145" s="51" t="str">
        <f t="shared" si="27"/>
        <v>No Input</v>
      </c>
      <c r="F145" s="51" t="str">
        <f t="shared" si="27"/>
        <v>No Input</v>
      </c>
      <c r="G145" s="51" t="str">
        <f t="shared" si="27"/>
        <v>No Input</v>
      </c>
      <c r="H145" s="51" t="str">
        <f t="shared" si="27"/>
        <v>No Input</v>
      </c>
      <c r="I145" s="51" t="str">
        <f t="shared" si="27"/>
        <v>No Input</v>
      </c>
      <c r="J145" s="52" t="str">
        <f t="shared" si="27"/>
        <v>No Input</v>
      </c>
      <c r="K145" s="53" t="str">
        <f t="shared" si="27"/>
        <v>No Input</v>
      </c>
    </row>
    <row r="146" spans="2:11" ht="13.5" customHeight="1" thickBot="1">
      <c r="B146" s="29" t="s">
        <v>79</v>
      </c>
      <c r="C146" s="30"/>
      <c r="D146" s="30"/>
      <c r="E146" s="30"/>
      <c r="F146" s="30"/>
      <c r="G146" s="30"/>
      <c r="H146" s="30"/>
      <c r="I146" s="31"/>
      <c r="J146" s="31"/>
      <c r="K146" s="41"/>
    </row>
    <row r="147" spans="2:11" ht="13.5" customHeight="1" thickTop="1">
      <c r="B147" s="2"/>
      <c r="C147" s="3"/>
      <c r="D147" s="3"/>
      <c r="E147" s="2"/>
      <c r="F147" s="3"/>
      <c r="G147" s="4"/>
      <c r="H147" s="4"/>
      <c r="I147" s="4"/>
      <c r="J147" s="4"/>
      <c r="K147" s="4"/>
    </row>
    <row r="148" spans="2:11" ht="13.5" customHeight="1" thickBot="1">
      <c r="B148" s="63" t="s">
        <v>29</v>
      </c>
      <c r="C148" s="3"/>
      <c r="D148" s="3"/>
      <c r="E148" s="2"/>
      <c r="F148" s="3"/>
      <c r="G148" s="4"/>
      <c r="H148" s="12">
        <f>IF(D149&lt;&gt;"",IF(ISNUMBER(D149),IF(D149&gt;100,"","&lt;-Fail, Not in range"),"Fail, Rating not a number"),"")</f>
      </c>
      <c r="I148" s="4"/>
      <c r="J148" s="4"/>
      <c r="K148" s="4"/>
    </row>
    <row r="149" spans="2:11" ht="13.5" customHeight="1" thickTop="1">
      <c r="B149" s="15" t="s">
        <v>87</v>
      </c>
      <c r="C149" s="16" t="s">
        <v>88</v>
      </c>
      <c r="D149" s="100"/>
      <c r="E149" s="19" t="s">
        <v>110</v>
      </c>
      <c r="F149" s="35"/>
      <c r="G149" s="36"/>
      <c r="H149" s="37"/>
      <c r="I149" s="38"/>
      <c r="J149" s="38"/>
      <c r="K149" s="40"/>
    </row>
    <row r="150" spans="2:11" ht="13.5" customHeight="1" thickBot="1">
      <c r="B150" s="21"/>
      <c r="C150" s="2" t="s">
        <v>89</v>
      </c>
      <c r="D150" s="101">
        <v>8760</v>
      </c>
      <c r="E150" s="2"/>
      <c r="F150" s="34" t="s">
        <v>116</v>
      </c>
      <c r="G150" s="102">
        <v>150000</v>
      </c>
      <c r="H150" s="9"/>
      <c r="I150" s="6" t="s">
        <v>10</v>
      </c>
      <c r="J150" s="104">
        <v>2.5</v>
      </c>
      <c r="K150" s="22"/>
    </row>
    <row r="151" spans="2:11" ht="13.5" customHeight="1">
      <c r="B151" s="23" t="s">
        <v>90</v>
      </c>
      <c r="C151" s="24" t="s">
        <v>2</v>
      </c>
      <c r="D151" s="25" t="s">
        <v>91</v>
      </c>
      <c r="E151" s="25" t="s">
        <v>92</v>
      </c>
      <c r="F151" s="25" t="s">
        <v>93</v>
      </c>
      <c r="G151" s="25" t="s">
        <v>94</v>
      </c>
      <c r="H151" s="25" t="s">
        <v>3</v>
      </c>
      <c r="I151" s="25" t="s">
        <v>4</v>
      </c>
      <c r="J151" s="25" t="s">
        <v>95</v>
      </c>
      <c r="K151" s="26" t="s">
        <v>64</v>
      </c>
    </row>
    <row r="152" spans="2:11" ht="13.5" customHeight="1" thickBot="1">
      <c r="B152" s="28" t="s">
        <v>115</v>
      </c>
      <c r="C152" s="44">
        <f>9.19*J150+3.22+1.5</f>
        <v>27.694999999999997</v>
      </c>
      <c r="D152" s="44">
        <f>5.9*1.12*J150+5.9*0.37+1.5</f>
        <v>20.203000000000003</v>
      </c>
      <c r="E152" s="44">
        <f>4.3*(1.12*J150+0.37)+1.5</f>
        <v>15.131</v>
      </c>
      <c r="F152" s="44">
        <f>157*J150</f>
        <v>392.5</v>
      </c>
      <c r="G152" s="44">
        <v>47</v>
      </c>
      <c r="H152" s="44">
        <v>5</v>
      </c>
      <c r="I152" s="44">
        <v>0.76</v>
      </c>
      <c r="J152" s="45">
        <v>25000</v>
      </c>
      <c r="K152" s="56">
        <v>0.00151</v>
      </c>
    </row>
    <row r="153" spans="2:11" ht="13.5" customHeight="1">
      <c r="B153" s="23" t="s">
        <v>98</v>
      </c>
      <c r="C153" s="24" t="s">
        <v>2</v>
      </c>
      <c r="D153" s="25" t="s">
        <v>91</v>
      </c>
      <c r="E153" s="25" t="s">
        <v>92</v>
      </c>
      <c r="F153" s="25" t="s">
        <v>93</v>
      </c>
      <c r="G153" s="25" t="s">
        <v>94</v>
      </c>
      <c r="H153" s="25" t="s">
        <v>3</v>
      </c>
      <c r="I153" s="25" t="s">
        <v>4</v>
      </c>
      <c r="J153" s="25" t="s">
        <v>95</v>
      </c>
      <c r="K153" s="42" t="s">
        <v>64</v>
      </c>
    </row>
    <row r="154" spans="2:11" ht="13.5" customHeight="1">
      <c r="B154" s="27" t="s">
        <v>99</v>
      </c>
      <c r="C154" s="46" t="str">
        <f>IF($D$149&lt;&gt;"",$D$149*C152*1000/$G$150,"No Input")</f>
        <v>No Input</v>
      </c>
      <c r="D154" s="47" t="str">
        <f aca="true" t="shared" si="28" ref="D154:K154">IF($D$149&lt;&gt;"",$D$149*D152*1000/$G$150,"No Input")</f>
        <v>No Input</v>
      </c>
      <c r="E154" s="47" t="str">
        <f t="shared" si="28"/>
        <v>No Input</v>
      </c>
      <c r="F154" s="47" t="str">
        <f t="shared" si="28"/>
        <v>No Input</v>
      </c>
      <c r="G154" s="47" t="str">
        <f t="shared" si="28"/>
        <v>No Input</v>
      </c>
      <c r="H154" s="47" t="str">
        <f t="shared" si="28"/>
        <v>No Input</v>
      </c>
      <c r="I154" s="47" t="str">
        <f t="shared" si="28"/>
        <v>No Input</v>
      </c>
      <c r="J154" s="48" t="str">
        <f t="shared" si="28"/>
        <v>No Input</v>
      </c>
      <c r="K154" s="49" t="str">
        <f t="shared" si="28"/>
        <v>No Input</v>
      </c>
    </row>
    <row r="155" spans="2:11" ht="13.5" customHeight="1" thickBot="1">
      <c r="B155" s="28" t="s">
        <v>100</v>
      </c>
      <c r="C155" s="50" t="str">
        <f>IF(C154="No Input","No Input",C154*$D$150/2000)</f>
        <v>No Input</v>
      </c>
      <c r="D155" s="51" t="str">
        <f aca="true" t="shared" si="29" ref="D155:K155">IF(D154="No Input","No Input",D154*$D$150/2000)</f>
        <v>No Input</v>
      </c>
      <c r="E155" s="51" t="str">
        <f t="shared" si="29"/>
        <v>No Input</v>
      </c>
      <c r="F155" s="51" t="str">
        <f t="shared" si="29"/>
        <v>No Input</v>
      </c>
      <c r="G155" s="51" t="str">
        <f t="shared" si="29"/>
        <v>No Input</v>
      </c>
      <c r="H155" s="51" t="str">
        <f t="shared" si="29"/>
        <v>No Input</v>
      </c>
      <c r="I155" s="51" t="str">
        <f t="shared" si="29"/>
        <v>No Input</v>
      </c>
      <c r="J155" s="52" t="str">
        <f t="shared" si="29"/>
        <v>No Input</v>
      </c>
      <c r="K155" s="53" t="str">
        <f t="shared" si="29"/>
        <v>No Input</v>
      </c>
    </row>
    <row r="156" spans="2:11" ht="13.5" customHeight="1" thickBot="1">
      <c r="B156" s="29" t="s">
        <v>80</v>
      </c>
      <c r="C156" s="30"/>
      <c r="D156" s="30"/>
      <c r="E156" s="30"/>
      <c r="F156" s="30"/>
      <c r="G156" s="30"/>
      <c r="H156" s="30"/>
      <c r="I156" s="31"/>
      <c r="J156" s="31"/>
      <c r="K156" s="41"/>
    </row>
    <row r="157" ht="13.5" customHeight="1" thickTop="1"/>
    <row r="158" spans="2:8" ht="13.5" customHeight="1" thickBot="1">
      <c r="B158" s="59" t="s">
        <v>30</v>
      </c>
      <c r="H158" s="12">
        <f>IF(D159&lt;&gt;"",IF(ISNUMBER(D159),IF(D159&gt;100,"","&lt;-Fail, Not in range"),"Fail, Rating not a number"),"")</f>
      </c>
    </row>
    <row r="159" spans="2:11" ht="13.5" customHeight="1" thickTop="1">
      <c r="B159" s="15" t="s">
        <v>87</v>
      </c>
      <c r="C159" s="16" t="s">
        <v>88</v>
      </c>
      <c r="D159" s="100"/>
      <c r="E159" s="19" t="s">
        <v>110</v>
      </c>
      <c r="F159" s="35"/>
      <c r="G159" s="36"/>
      <c r="H159" s="37"/>
      <c r="I159" s="38"/>
      <c r="J159" s="38"/>
      <c r="K159" s="40"/>
    </row>
    <row r="160" spans="2:11" ht="13.5" customHeight="1" thickBot="1">
      <c r="B160" s="21"/>
      <c r="C160" s="2" t="s">
        <v>89</v>
      </c>
      <c r="D160" s="101">
        <v>8760</v>
      </c>
      <c r="E160" s="2"/>
      <c r="F160" s="34" t="s">
        <v>116</v>
      </c>
      <c r="G160" s="102">
        <v>150000</v>
      </c>
      <c r="H160" s="9"/>
      <c r="I160" s="6" t="s">
        <v>10</v>
      </c>
      <c r="J160" s="104">
        <v>2.5</v>
      </c>
      <c r="K160" s="22"/>
    </row>
    <row r="161" spans="2:11" ht="13.5" customHeight="1">
      <c r="B161" s="23" t="s">
        <v>90</v>
      </c>
      <c r="C161" s="24" t="s">
        <v>2</v>
      </c>
      <c r="D161" s="25" t="s">
        <v>91</v>
      </c>
      <c r="E161" s="25" t="s">
        <v>92</v>
      </c>
      <c r="F161" s="25" t="s">
        <v>93</v>
      </c>
      <c r="G161" s="25" t="s">
        <v>94</v>
      </c>
      <c r="H161" s="25" t="s">
        <v>3</v>
      </c>
      <c r="I161" s="25" t="s">
        <v>4</v>
      </c>
      <c r="J161" s="25" t="s">
        <v>95</v>
      </c>
      <c r="K161" s="26" t="s">
        <v>64</v>
      </c>
    </row>
    <row r="162" spans="2:11" ht="13.5" customHeight="1" thickBot="1">
      <c r="B162" s="28" t="s">
        <v>115</v>
      </c>
      <c r="C162" s="44">
        <f>9.19*J160+3.22+1.5</f>
        <v>27.694999999999997</v>
      </c>
      <c r="D162" s="44">
        <f>5.9*1.12*J160+5.9*0.37+1.5</f>
        <v>20.203000000000003</v>
      </c>
      <c r="E162" s="44">
        <f>4.3*(1.12*J160+0.37)+1.5</f>
        <v>15.131</v>
      </c>
      <c r="F162" s="44">
        <f>157*J160</f>
        <v>392.5</v>
      </c>
      <c r="G162" s="44">
        <v>40</v>
      </c>
      <c r="H162" s="44">
        <v>5</v>
      </c>
      <c r="I162" s="44">
        <v>0.76</v>
      </c>
      <c r="J162" s="45">
        <v>25000</v>
      </c>
      <c r="K162" s="56">
        <v>0.00151</v>
      </c>
    </row>
    <row r="163" spans="2:11" ht="13.5" customHeight="1">
      <c r="B163" s="23" t="s">
        <v>98</v>
      </c>
      <c r="C163" s="24" t="s">
        <v>2</v>
      </c>
      <c r="D163" s="25" t="s">
        <v>91</v>
      </c>
      <c r="E163" s="25" t="s">
        <v>92</v>
      </c>
      <c r="F163" s="25" t="s">
        <v>93</v>
      </c>
      <c r="G163" s="25" t="s">
        <v>94</v>
      </c>
      <c r="H163" s="25" t="s">
        <v>3</v>
      </c>
      <c r="I163" s="25" t="s">
        <v>4</v>
      </c>
      <c r="J163" s="25" t="s">
        <v>95</v>
      </c>
      <c r="K163" s="42" t="s">
        <v>64</v>
      </c>
    </row>
    <row r="164" spans="2:11" ht="13.5" customHeight="1">
      <c r="B164" s="27" t="s">
        <v>99</v>
      </c>
      <c r="C164" s="46" t="str">
        <f>IF($D$159&lt;&gt;"",$D$159*C162*1000/$G$160,"No Input")</f>
        <v>No Input</v>
      </c>
      <c r="D164" s="47" t="str">
        <f aca="true" t="shared" si="30" ref="D164:K164">IF($D$159&lt;&gt;"",$D$159*D162*1000/$G$160,"No Input")</f>
        <v>No Input</v>
      </c>
      <c r="E164" s="47" t="str">
        <f t="shared" si="30"/>
        <v>No Input</v>
      </c>
      <c r="F164" s="47" t="str">
        <f t="shared" si="30"/>
        <v>No Input</v>
      </c>
      <c r="G164" s="47" t="str">
        <f t="shared" si="30"/>
        <v>No Input</v>
      </c>
      <c r="H164" s="47" t="str">
        <f t="shared" si="30"/>
        <v>No Input</v>
      </c>
      <c r="I164" s="47" t="str">
        <f t="shared" si="30"/>
        <v>No Input</v>
      </c>
      <c r="J164" s="48" t="str">
        <f t="shared" si="30"/>
        <v>No Input</v>
      </c>
      <c r="K164" s="49" t="str">
        <f t="shared" si="30"/>
        <v>No Input</v>
      </c>
    </row>
    <row r="165" spans="2:11" ht="13.5" customHeight="1" thickBot="1">
      <c r="B165" s="28" t="s">
        <v>100</v>
      </c>
      <c r="C165" s="50" t="str">
        <f>IF(C164="No Input","No Input",C164*$D$160/2000)</f>
        <v>No Input</v>
      </c>
      <c r="D165" s="51" t="str">
        <f aca="true" t="shared" si="31" ref="D165:K165">IF(D164="No Input","No Input",D164*$D$160/2000)</f>
        <v>No Input</v>
      </c>
      <c r="E165" s="51" t="str">
        <f t="shared" si="31"/>
        <v>No Input</v>
      </c>
      <c r="F165" s="51" t="str">
        <f t="shared" si="31"/>
        <v>No Input</v>
      </c>
      <c r="G165" s="51" t="str">
        <f t="shared" si="31"/>
        <v>No Input</v>
      </c>
      <c r="H165" s="51" t="str">
        <f t="shared" si="31"/>
        <v>No Input</v>
      </c>
      <c r="I165" s="51" t="str">
        <f t="shared" si="31"/>
        <v>No Input</v>
      </c>
      <c r="J165" s="52" t="str">
        <f t="shared" si="31"/>
        <v>No Input</v>
      </c>
      <c r="K165" s="53" t="str">
        <f t="shared" si="31"/>
        <v>No Input</v>
      </c>
    </row>
    <row r="166" spans="2:11" ht="13.5" customHeight="1" thickBot="1">
      <c r="B166" s="29" t="s">
        <v>80</v>
      </c>
      <c r="C166" s="30"/>
      <c r="D166" s="30"/>
      <c r="E166" s="30"/>
      <c r="F166" s="30"/>
      <c r="G166" s="30"/>
      <c r="H166" s="30"/>
      <c r="I166" s="31"/>
      <c r="J166" s="31"/>
      <c r="K166" s="41"/>
    </row>
    <row r="167" ht="13.5" customHeight="1" thickTop="1"/>
    <row r="168" spans="2:8" ht="13.5" customHeight="1" thickBot="1">
      <c r="B168" s="59" t="s">
        <v>31</v>
      </c>
      <c r="H168" s="12">
        <f>IF(D169&lt;&gt;"",IF(ISNUMBER(D169),IF(D169&gt;100,"","&lt;-Fail, Not in range"),"Fail, Rating not a number"),"")</f>
      </c>
    </row>
    <row r="169" spans="2:11" ht="13.5" customHeight="1" thickTop="1">
      <c r="B169" s="15" t="s">
        <v>87</v>
      </c>
      <c r="C169" s="16" t="s">
        <v>88</v>
      </c>
      <c r="D169" s="100"/>
      <c r="E169" s="19" t="s">
        <v>110</v>
      </c>
      <c r="F169" s="35"/>
      <c r="G169" s="36"/>
      <c r="H169" s="37"/>
      <c r="I169" s="38"/>
      <c r="J169" s="38"/>
      <c r="K169" s="40"/>
    </row>
    <row r="170" spans="2:11" ht="13.5" customHeight="1" thickBot="1">
      <c r="B170" s="21"/>
      <c r="C170" s="2" t="s">
        <v>89</v>
      </c>
      <c r="D170" s="101">
        <v>8760</v>
      </c>
      <c r="E170" s="2"/>
      <c r="F170" s="34" t="s">
        <v>116</v>
      </c>
      <c r="G170" s="102">
        <v>150000</v>
      </c>
      <c r="H170" s="9"/>
      <c r="I170" s="6" t="s">
        <v>10</v>
      </c>
      <c r="J170" s="104">
        <v>2.5</v>
      </c>
      <c r="K170" s="22"/>
    </row>
    <row r="171" spans="2:11" ht="13.5" customHeight="1">
      <c r="B171" s="23" t="s">
        <v>90</v>
      </c>
      <c r="C171" s="24" t="s">
        <v>2</v>
      </c>
      <c r="D171" s="25" t="s">
        <v>91</v>
      </c>
      <c r="E171" s="25" t="s">
        <v>92</v>
      </c>
      <c r="F171" s="25" t="s">
        <v>93</v>
      </c>
      <c r="G171" s="25" t="s">
        <v>94</v>
      </c>
      <c r="H171" s="25" t="s">
        <v>3</v>
      </c>
      <c r="I171" s="25" t="s">
        <v>4</v>
      </c>
      <c r="J171" s="25" t="s">
        <v>95</v>
      </c>
      <c r="K171" s="26" t="s">
        <v>64</v>
      </c>
    </row>
    <row r="172" spans="2:11" ht="13.5" customHeight="1" thickBot="1">
      <c r="B172" s="28" t="s">
        <v>115</v>
      </c>
      <c r="C172" s="57">
        <f>9.19*J170+3.22+1.5</f>
        <v>27.694999999999997</v>
      </c>
      <c r="D172" s="57">
        <f>5.9*1.12*J170+5.9*0.37+1.5</f>
        <v>20.203000000000003</v>
      </c>
      <c r="E172" s="57">
        <f>4.3*(1.12*J170+0.37)+1.5</f>
        <v>15.131</v>
      </c>
      <c r="F172" s="57">
        <f>157*J170</f>
        <v>392.5</v>
      </c>
      <c r="G172" s="57">
        <v>32</v>
      </c>
      <c r="H172" s="57">
        <v>5</v>
      </c>
      <c r="I172" s="57">
        <v>0.76</v>
      </c>
      <c r="J172" s="55">
        <v>25000</v>
      </c>
      <c r="K172" s="56">
        <v>0.00151</v>
      </c>
    </row>
    <row r="173" spans="2:11" ht="13.5" customHeight="1">
      <c r="B173" s="23" t="s">
        <v>98</v>
      </c>
      <c r="C173" s="24" t="s">
        <v>2</v>
      </c>
      <c r="D173" s="25" t="s">
        <v>91</v>
      </c>
      <c r="E173" s="25" t="s">
        <v>92</v>
      </c>
      <c r="F173" s="25" t="s">
        <v>93</v>
      </c>
      <c r="G173" s="25" t="s">
        <v>94</v>
      </c>
      <c r="H173" s="25" t="s">
        <v>3</v>
      </c>
      <c r="I173" s="25" t="s">
        <v>4</v>
      </c>
      <c r="J173" s="25" t="s">
        <v>95</v>
      </c>
      <c r="K173" s="42" t="s">
        <v>64</v>
      </c>
    </row>
    <row r="174" spans="2:11" ht="13.5" customHeight="1">
      <c r="B174" s="27" t="s">
        <v>99</v>
      </c>
      <c r="C174" s="46" t="str">
        <f>IF($D$169&lt;&gt;"",$D$169*C172*1000/$G$170,"No Input")</f>
        <v>No Input</v>
      </c>
      <c r="D174" s="47" t="str">
        <f aca="true" t="shared" si="32" ref="D174:K174">IF($D$169&lt;&gt;"",$D$169*D172*1000/$G$170,"No Input")</f>
        <v>No Input</v>
      </c>
      <c r="E174" s="47" t="str">
        <f t="shared" si="32"/>
        <v>No Input</v>
      </c>
      <c r="F174" s="47" t="str">
        <f t="shared" si="32"/>
        <v>No Input</v>
      </c>
      <c r="G174" s="47" t="str">
        <f t="shared" si="32"/>
        <v>No Input</v>
      </c>
      <c r="H174" s="47" t="str">
        <f t="shared" si="32"/>
        <v>No Input</v>
      </c>
      <c r="I174" s="47" t="str">
        <f t="shared" si="32"/>
        <v>No Input</v>
      </c>
      <c r="J174" s="48" t="str">
        <f t="shared" si="32"/>
        <v>No Input</v>
      </c>
      <c r="K174" s="49" t="str">
        <f t="shared" si="32"/>
        <v>No Input</v>
      </c>
    </row>
    <row r="175" spans="2:11" ht="13.5" customHeight="1" thickBot="1">
      <c r="B175" s="28" t="s">
        <v>100</v>
      </c>
      <c r="C175" s="50" t="str">
        <f>IF(C174="No Input","No Input",C174*$D$170/2000)</f>
        <v>No Input</v>
      </c>
      <c r="D175" s="51" t="str">
        <f aca="true" t="shared" si="33" ref="D175:K175">IF(D174="No Input","No Input",D174*$D$170/2000)</f>
        <v>No Input</v>
      </c>
      <c r="E175" s="51" t="str">
        <f t="shared" si="33"/>
        <v>No Input</v>
      </c>
      <c r="F175" s="51" t="str">
        <f t="shared" si="33"/>
        <v>No Input</v>
      </c>
      <c r="G175" s="51" t="str">
        <f t="shared" si="33"/>
        <v>No Input</v>
      </c>
      <c r="H175" s="51" t="str">
        <f t="shared" si="33"/>
        <v>No Input</v>
      </c>
      <c r="I175" s="51" t="str">
        <f t="shared" si="33"/>
        <v>No Input</v>
      </c>
      <c r="J175" s="52" t="str">
        <f t="shared" si="33"/>
        <v>No Input</v>
      </c>
      <c r="K175" s="53" t="str">
        <f t="shared" si="33"/>
        <v>No Input</v>
      </c>
    </row>
    <row r="176" spans="2:11" ht="13.5" customHeight="1" thickBot="1">
      <c r="B176" s="29" t="s">
        <v>80</v>
      </c>
      <c r="C176" s="30"/>
      <c r="D176" s="30"/>
      <c r="E176" s="30"/>
      <c r="F176" s="30"/>
      <c r="G176" s="30"/>
      <c r="H176" s="30"/>
      <c r="I176" s="31"/>
      <c r="J176" s="31"/>
      <c r="K176" s="41"/>
    </row>
    <row r="177" ht="13.5" customHeight="1" thickTop="1"/>
    <row r="178" spans="2:8" ht="13.5" customHeight="1" thickBot="1">
      <c r="B178" s="59" t="s">
        <v>32</v>
      </c>
      <c r="H178" s="12">
        <f>IF(D179&lt;&gt;"",IF(ISNUMBER(D179),IF(D179&gt;100,"","&lt;-Fail, Not in range"),"Fail, Rating not a number"),"")</f>
      </c>
    </row>
    <row r="179" spans="2:11" ht="13.5" customHeight="1" thickTop="1">
      <c r="B179" s="15" t="s">
        <v>87</v>
      </c>
      <c r="C179" s="16" t="s">
        <v>88</v>
      </c>
      <c r="D179" s="100"/>
      <c r="E179" s="19" t="s">
        <v>110</v>
      </c>
      <c r="F179" s="35"/>
      <c r="G179" s="36"/>
      <c r="H179" s="37"/>
      <c r="I179" s="38"/>
      <c r="J179" s="38"/>
      <c r="K179" s="40"/>
    </row>
    <row r="180" spans="2:11" ht="13.5" customHeight="1" thickBot="1">
      <c r="B180" s="21"/>
      <c r="C180" s="2" t="s">
        <v>89</v>
      </c>
      <c r="D180" s="101">
        <v>8760</v>
      </c>
      <c r="E180" s="2"/>
      <c r="F180" s="34" t="s">
        <v>116</v>
      </c>
      <c r="G180" s="102">
        <v>150000</v>
      </c>
      <c r="H180" s="9"/>
      <c r="I180" s="6" t="s">
        <v>10</v>
      </c>
      <c r="J180" s="104">
        <v>2.5</v>
      </c>
      <c r="K180" s="22"/>
    </row>
    <row r="181" spans="2:11" ht="13.5" customHeight="1">
      <c r="B181" s="23" t="s">
        <v>90</v>
      </c>
      <c r="C181" s="24" t="s">
        <v>2</v>
      </c>
      <c r="D181" s="25" t="s">
        <v>91</v>
      </c>
      <c r="E181" s="25" t="s">
        <v>92</v>
      </c>
      <c r="F181" s="25" t="s">
        <v>93</v>
      </c>
      <c r="G181" s="25" t="s">
        <v>94</v>
      </c>
      <c r="H181" s="25" t="s">
        <v>3</v>
      </c>
      <c r="I181" s="25" t="s">
        <v>4</v>
      </c>
      <c r="J181" s="25" t="s">
        <v>95</v>
      </c>
      <c r="K181" s="26" t="s">
        <v>64</v>
      </c>
    </row>
    <row r="182" spans="2:11" ht="13.5" customHeight="1" thickBot="1">
      <c r="B182" s="28" t="s">
        <v>115</v>
      </c>
      <c r="C182" s="57">
        <f>9.19*J180+3.22+1.5</f>
        <v>27.694999999999997</v>
      </c>
      <c r="D182" s="57">
        <f>5.9*1.12*J180+5.9*0.37+1.5</f>
        <v>20.203000000000003</v>
      </c>
      <c r="E182" s="57">
        <f>4.3*(1.12*J180+0.37)+1.5</f>
        <v>15.131</v>
      </c>
      <c r="F182" s="57">
        <f>157*J180</f>
        <v>392.5</v>
      </c>
      <c r="G182" s="57">
        <v>26</v>
      </c>
      <c r="H182" s="57">
        <v>5</v>
      </c>
      <c r="I182" s="57">
        <v>0.76</v>
      </c>
      <c r="J182" s="55">
        <v>25000</v>
      </c>
      <c r="K182" s="56">
        <v>0.00151</v>
      </c>
    </row>
    <row r="183" spans="2:11" ht="13.5" customHeight="1">
      <c r="B183" s="23" t="s">
        <v>98</v>
      </c>
      <c r="C183" s="24" t="s">
        <v>2</v>
      </c>
      <c r="D183" s="25" t="s">
        <v>91</v>
      </c>
      <c r="E183" s="25" t="s">
        <v>92</v>
      </c>
      <c r="F183" s="25" t="s">
        <v>93</v>
      </c>
      <c r="G183" s="25" t="s">
        <v>94</v>
      </c>
      <c r="H183" s="25" t="s">
        <v>3</v>
      </c>
      <c r="I183" s="25" t="s">
        <v>4</v>
      </c>
      <c r="J183" s="25" t="s">
        <v>95</v>
      </c>
      <c r="K183" s="42" t="s">
        <v>64</v>
      </c>
    </row>
    <row r="184" spans="2:11" ht="13.5" customHeight="1">
      <c r="B184" s="27" t="s">
        <v>99</v>
      </c>
      <c r="C184" s="46" t="str">
        <f>IF($D$179&lt;&gt;"",$D$179*C182*1000/$G$180,"No Input")</f>
        <v>No Input</v>
      </c>
      <c r="D184" s="47" t="str">
        <f aca="true" t="shared" si="34" ref="D184:K184">IF($D$179&lt;&gt;"",$D$179*D182*1000/$G$180,"No Input")</f>
        <v>No Input</v>
      </c>
      <c r="E184" s="47" t="str">
        <f t="shared" si="34"/>
        <v>No Input</v>
      </c>
      <c r="F184" s="47" t="str">
        <f t="shared" si="34"/>
        <v>No Input</v>
      </c>
      <c r="G184" s="47" t="str">
        <f t="shared" si="34"/>
        <v>No Input</v>
      </c>
      <c r="H184" s="47" t="str">
        <f t="shared" si="34"/>
        <v>No Input</v>
      </c>
      <c r="I184" s="47" t="str">
        <f t="shared" si="34"/>
        <v>No Input</v>
      </c>
      <c r="J184" s="48" t="str">
        <f t="shared" si="34"/>
        <v>No Input</v>
      </c>
      <c r="K184" s="49" t="str">
        <f t="shared" si="34"/>
        <v>No Input</v>
      </c>
    </row>
    <row r="185" spans="2:11" ht="13.5" customHeight="1" thickBot="1">
      <c r="B185" s="28" t="s">
        <v>100</v>
      </c>
      <c r="C185" s="50" t="str">
        <f>IF(C184="No Input","No Input",C184*$D$180/2000)</f>
        <v>No Input</v>
      </c>
      <c r="D185" s="51" t="str">
        <f aca="true" t="shared" si="35" ref="D185:K185">IF(D184="No Input","No Input",D184*$D$180/2000)</f>
        <v>No Input</v>
      </c>
      <c r="E185" s="51" t="str">
        <f t="shared" si="35"/>
        <v>No Input</v>
      </c>
      <c r="F185" s="51" t="str">
        <f t="shared" si="35"/>
        <v>No Input</v>
      </c>
      <c r="G185" s="51" t="str">
        <f t="shared" si="35"/>
        <v>No Input</v>
      </c>
      <c r="H185" s="51" t="str">
        <f t="shared" si="35"/>
        <v>No Input</v>
      </c>
      <c r="I185" s="51" t="str">
        <f t="shared" si="35"/>
        <v>No Input</v>
      </c>
      <c r="J185" s="52" t="str">
        <f t="shared" si="35"/>
        <v>No Input</v>
      </c>
      <c r="K185" s="53" t="str">
        <f t="shared" si="35"/>
        <v>No Input</v>
      </c>
    </row>
    <row r="186" spans="2:11" ht="13.5" customHeight="1" thickBot="1">
      <c r="B186" s="29" t="s">
        <v>80</v>
      </c>
      <c r="C186" s="30"/>
      <c r="D186" s="30"/>
      <c r="E186" s="30"/>
      <c r="F186" s="30"/>
      <c r="G186" s="30"/>
      <c r="H186" s="30"/>
      <c r="I186" s="31"/>
      <c r="J186" s="31"/>
      <c r="K186" s="41"/>
    </row>
    <row r="187" ht="13.5" customHeight="1" thickTop="1"/>
  </sheetData>
  <sheetProtection formatCells="0" sort="0"/>
  <mergeCells count="1">
    <mergeCell ref="K1:R4"/>
  </mergeCells>
  <printOptions/>
  <pageMargins left="0.75" right="0.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2:J24"/>
  <sheetViews>
    <sheetView showGridLines="0" showRowColHeaders="0" zoomScalePageLayoutView="0" workbookViewId="0" topLeftCell="A1">
      <selection activeCell="P12" sqref="P12"/>
    </sheetView>
  </sheetViews>
  <sheetFormatPr defaultColWidth="9.140625" defaultRowHeight="13.5" customHeight="1"/>
  <cols>
    <col min="1" max="1" width="2.00390625" style="1" customWidth="1"/>
    <col min="2" max="2" width="15.28125" style="1" customWidth="1"/>
    <col min="3" max="3" width="8.7109375" style="1" customWidth="1"/>
    <col min="4" max="4" width="11.00390625" style="1" bestFit="1" customWidth="1"/>
    <col min="5" max="5" width="8.00390625" style="1" bestFit="1" customWidth="1"/>
    <col min="6" max="6" width="12.28125" style="1" bestFit="1" customWidth="1"/>
    <col min="7" max="8" width="7.7109375" style="1" customWidth="1"/>
    <col min="9" max="9" width="9.28125" style="1" bestFit="1" customWidth="1"/>
    <col min="10" max="16384" width="9.140625" style="1" customWidth="1"/>
  </cols>
  <sheetData>
    <row r="2" spans="2:8" ht="13.5" customHeight="1" thickBot="1">
      <c r="B2" s="59" t="s">
        <v>50</v>
      </c>
      <c r="H2" s="88">
        <f>IF(D3&lt;&gt;"",IF(ISNUMBER(D3),"","Fail, Rating not a number"),"")</f>
      </c>
    </row>
    <row r="3" spans="2:10" ht="13.5" customHeight="1" thickTop="1">
      <c r="B3" s="15" t="s">
        <v>87</v>
      </c>
      <c r="C3" s="16" t="s">
        <v>88</v>
      </c>
      <c r="D3" s="100"/>
      <c r="E3" s="19" t="s">
        <v>110</v>
      </c>
      <c r="F3" s="35"/>
      <c r="G3" s="36"/>
      <c r="H3" s="37"/>
      <c r="I3" s="38"/>
      <c r="J3" s="20"/>
    </row>
    <row r="4" spans="2:10" ht="13.5" customHeight="1" thickBot="1">
      <c r="B4" s="21"/>
      <c r="C4" s="2" t="s">
        <v>89</v>
      </c>
      <c r="D4" s="101">
        <v>8760</v>
      </c>
      <c r="E4" s="2"/>
      <c r="F4" s="34" t="s">
        <v>118</v>
      </c>
      <c r="G4" s="105">
        <v>91.5</v>
      </c>
      <c r="H4" s="9"/>
      <c r="I4" s="6" t="s">
        <v>117</v>
      </c>
      <c r="J4" s="106">
        <v>0.01</v>
      </c>
    </row>
    <row r="5" spans="2:10" ht="13.5" customHeight="1">
      <c r="B5" s="23" t="s">
        <v>90</v>
      </c>
      <c r="C5" s="24" t="s">
        <v>2</v>
      </c>
      <c r="D5" s="25" t="s">
        <v>91</v>
      </c>
      <c r="E5" s="25" t="s">
        <v>92</v>
      </c>
      <c r="F5" s="25" t="s">
        <v>93</v>
      </c>
      <c r="G5" s="25" t="s">
        <v>94</v>
      </c>
      <c r="H5" s="25" t="s">
        <v>3</v>
      </c>
      <c r="I5" s="25" t="s">
        <v>4</v>
      </c>
      <c r="J5" s="26" t="s">
        <v>95</v>
      </c>
    </row>
    <row r="6" spans="2:10" ht="13.5" customHeight="1" thickBot="1">
      <c r="B6" s="28" t="s">
        <v>115</v>
      </c>
      <c r="C6" s="57">
        <v>0.7</v>
      </c>
      <c r="D6" s="57">
        <v>0.7</v>
      </c>
      <c r="E6" s="57">
        <v>0.7</v>
      </c>
      <c r="F6" s="57">
        <f>0.1*J4</f>
        <v>0.001</v>
      </c>
      <c r="G6" s="57">
        <f>13</f>
        <v>13</v>
      </c>
      <c r="H6" s="57">
        <f>7.5</f>
        <v>7.5</v>
      </c>
      <c r="I6" s="57">
        <f>1</f>
        <v>1</v>
      </c>
      <c r="J6" s="91">
        <v>12500</v>
      </c>
    </row>
    <row r="7" spans="2:10" ht="13.5" customHeight="1">
      <c r="B7" s="23" t="s">
        <v>98</v>
      </c>
      <c r="C7" s="24" t="s">
        <v>2</v>
      </c>
      <c r="D7" s="25" t="s">
        <v>91</v>
      </c>
      <c r="E7" s="25" t="s">
        <v>92</v>
      </c>
      <c r="F7" s="25" t="s">
        <v>93</v>
      </c>
      <c r="G7" s="25" t="s">
        <v>94</v>
      </c>
      <c r="H7" s="25" t="s">
        <v>3</v>
      </c>
      <c r="I7" s="25" t="s">
        <v>4</v>
      </c>
      <c r="J7" s="26" t="s">
        <v>95</v>
      </c>
    </row>
    <row r="8" spans="2:10" ht="13.5" customHeight="1">
      <c r="B8" s="27" t="s">
        <v>99</v>
      </c>
      <c r="C8" s="46" t="str">
        <f>IF($D$3&lt;&gt;"",$D$3*C6/$G$4,"No Input")</f>
        <v>No Input</v>
      </c>
      <c r="D8" s="47" t="str">
        <f aca="true" t="shared" si="0" ref="D8:J8">IF($D$3&lt;&gt;"",$D$3*D6/$G$4,"No Input")</f>
        <v>No Input</v>
      </c>
      <c r="E8" s="47" t="str">
        <f t="shared" si="0"/>
        <v>No Input</v>
      </c>
      <c r="F8" s="90" t="str">
        <f t="shared" si="0"/>
        <v>No Input</v>
      </c>
      <c r="G8" s="47" t="str">
        <f t="shared" si="0"/>
        <v>No Input</v>
      </c>
      <c r="H8" s="47" t="str">
        <f t="shared" si="0"/>
        <v>No Input</v>
      </c>
      <c r="I8" s="47" t="str">
        <f t="shared" si="0"/>
        <v>No Input</v>
      </c>
      <c r="J8" s="92" t="str">
        <f t="shared" si="0"/>
        <v>No Input</v>
      </c>
    </row>
    <row r="9" spans="2:10" ht="13.5" customHeight="1" thickBot="1">
      <c r="B9" s="28" t="s">
        <v>100</v>
      </c>
      <c r="C9" s="50" t="str">
        <f>IF(C8="No Input","No Input",C8*$D$4/2000)</f>
        <v>No Input</v>
      </c>
      <c r="D9" s="51" t="str">
        <f aca="true" t="shared" si="1" ref="D9:J9">IF(D8="No Input","No Input",D8*$D$4/2000)</f>
        <v>No Input</v>
      </c>
      <c r="E9" s="51" t="str">
        <f t="shared" si="1"/>
        <v>No Input</v>
      </c>
      <c r="F9" s="89" t="str">
        <f t="shared" si="1"/>
        <v>No Input</v>
      </c>
      <c r="G9" s="51" t="str">
        <f t="shared" si="1"/>
        <v>No Input</v>
      </c>
      <c r="H9" s="51" t="str">
        <f t="shared" si="1"/>
        <v>No Input</v>
      </c>
      <c r="I9" s="51" t="str">
        <f t="shared" si="1"/>
        <v>No Input</v>
      </c>
      <c r="J9" s="93" t="str">
        <f t="shared" si="1"/>
        <v>No Input</v>
      </c>
    </row>
    <row r="10" spans="2:10" ht="13.5" customHeight="1" thickBot="1">
      <c r="B10" s="29" t="s">
        <v>66</v>
      </c>
      <c r="C10" s="30"/>
      <c r="D10" s="30"/>
      <c r="E10" s="30"/>
      <c r="F10" s="30"/>
      <c r="G10" s="30"/>
      <c r="H10" s="30"/>
      <c r="I10" s="31"/>
      <c r="J10" s="32"/>
    </row>
    <row r="11" ht="13.5" customHeight="1" thickTop="1"/>
    <row r="12" spans="2:8" ht="13.5" customHeight="1" thickBot="1">
      <c r="B12" s="59" t="s">
        <v>75</v>
      </c>
      <c r="H12" s="88">
        <f>IF(D13&lt;&gt;"",IF(ISNUMBER(D13),"","Fail, Rating not a number"),"")</f>
      </c>
    </row>
    <row r="13" spans="2:10" ht="13.5" customHeight="1" thickTop="1">
      <c r="B13" s="15" t="s">
        <v>87</v>
      </c>
      <c r="C13" s="16" t="s">
        <v>88</v>
      </c>
      <c r="D13" s="100"/>
      <c r="E13" s="19" t="s">
        <v>110</v>
      </c>
      <c r="F13" s="35"/>
      <c r="G13" s="36"/>
      <c r="H13" s="37"/>
      <c r="I13" s="38"/>
      <c r="J13" s="20"/>
    </row>
    <row r="14" spans="2:10" ht="13.5" customHeight="1" thickBot="1">
      <c r="B14" s="21"/>
      <c r="C14" s="2" t="s">
        <v>89</v>
      </c>
      <c r="D14" s="101">
        <v>8760</v>
      </c>
      <c r="E14" s="2"/>
      <c r="F14" s="34" t="s">
        <v>118</v>
      </c>
      <c r="G14" s="105">
        <v>102</v>
      </c>
      <c r="H14" s="9"/>
      <c r="I14" s="6" t="s">
        <v>117</v>
      </c>
      <c r="J14" s="106">
        <v>0.01</v>
      </c>
    </row>
    <row r="15" spans="2:10" ht="13.5" customHeight="1">
      <c r="B15" s="23" t="s">
        <v>90</v>
      </c>
      <c r="C15" s="24" t="s">
        <v>2</v>
      </c>
      <c r="D15" s="25" t="s">
        <v>91</v>
      </c>
      <c r="E15" s="25" t="s">
        <v>92</v>
      </c>
      <c r="F15" s="25" t="s">
        <v>93</v>
      </c>
      <c r="G15" s="25" t="s">
        <v>94</v>
      </c>
      <c r="H15" s="25" t="s">
        <v>3</v>
      </c>
      <c r="I15" s="25" t="s">
        <v>4</v>
      </c>
      <c r="J15" s="26" t="s">
        <v>95</v>
      </c>
    </row>
    <row r="16" spans="2:10" ht="13.5" customHeight="1" thickBot="1">
      <c r="B16" s="28" t="s">
        <v>115</v>
      </c>
      <c r="C16" s="57">
        <v>0.8</v>
      </c>
      <c r="D16" s="57">
        <v>0.8</v>
      </c>
      <c r="E16" s="57">
        <v>0.8</v>
      </c>
      <c r="F16" s="57">
        <f>0.09*J14</f>
        <v>0.0009</v>
      </c>
      <c r="G16" s="57">
        <f>15</f>
        <v>15</v>
      </c>
      <c r="H16" s="57">
        <f>8.4</f>
        <v>8.4</v>
      </c>
      <c r="I16" s="57">
        <f>1.1</f>
        <v>1.1</v>
      </c>
      <c r="J16" s="91">
        <f>14300</f>
        <v>14300</v>
      </c>
    </row>
    <row r="17" spans="2:10" ht="13.5" customHeight="1">
      <c r="B17" s="23" t="s">
        <v>98</v>
      </c>
      <c r="C17" s="24" t="s">
        <v>2</v>
      </c>
      <c r="D17" s="25" t="s">
        <v>91</v>
      </c>
      <c r="E17" s="25" t="s">
        <v>92</v>
      </c>
      <c r="F17" s="25" t="s">
        <v>93</v>
      </c>
      <c r="G17" s="25" t="s">
        <v>94</v>
      </c>
      <c r="H17" s="25" t="s">
        <v>3</v>
      </c>
      <c r="I17" s="25" t="s">
        <v>4</v>
      </c>
      <c r="J17" s="26" t="s">
        <v>95</v>
      </c>
    </row>
    <row r="18" spans="2:10" ht="13.5" customHeight="1">
      <c r="B18" s="27" t="s">
        <v>99</v>
      </c>
      <c r="C18" s="46" t="str">
        <f>IF($D$13&lt;&gt;"",$D$13*C16/$G$14,"No Input")</f>
        <v>No Input</v>
      </c>
      <c r="D18" s="47" t="str">
        <f aca="true" t="shared" si="2" ref="D18:J18">IF($D$13&lt;&gt;"",$D$13*D16/$G$14,"No Input")</f>
        <v>No Input</v>
      </c>
      <c r="E18" s="47" t="str">
        <f t="shared" si="2"/>
        <v>No Input</v>
      </c>
      <c r="F18" s="90" t="str">
        <f t="shared" si="2"/>
        <v>No Input</v>
      </c>
      <c r="G18" s="47" t="str">
        <f t="shared" si="2"/>
        <v>No Input</v>
      </c>
      <c r="H18" s="47" t="str">
        <f t="shared" si="2"/>
        <v>No Input</v>
      </c>
      <c r="I18" s="47" t="str">
        <f t="shared" si="2"/>
        <v>No Input</v>
      </c>
      <c r="J18" s="92" t="str">
        <f t="shared" si="2"/>
        <v>No Input</v>
      </c>
    </row>
    <row r="19" spans="2:10" ht="13.5" customHeight="1" thickBot="1">
      <c r="B19" s="28" t="s">
        <v>100</v>
      </c>
      <c r="C19" s="50" t="str">
        <f>IF(C18="No Input","No Input",C18*$D$14/2000)</f>
        <v>No Input</v>
      </c>
      <c r="D19" s="51" t="str">
        <f aca="true" t="shared" si="3" ref="D19:J19">IF(D18="No Input","No Input",D18*$D$14/2000)</f>
        <v>No Input</v>
      </c>
      <c r="E19" s="51" t="str">
        <f t="shared" si="3"/>
        <v>No Input</v>
      </c>
      <c r="F19" s="89" t="str">
        <f t="shared" si="3"/>
        <v>No Input</v>
      </c>
      <c r="G19" s="51" t="str">
        <f t="shared" si="3"/>
        <v>No Input</v>
      </c>
      <c r="H19" s="51" t="str">
        <f t="shared" si="3"/>
        <v>No Input</v>
      </c>
      <c r="I19" s="51" t="str">
        <f t="shared" si="3"/>
        <v>No Input</v>
      </c>
      <c r="J19" s="93" t="str">
        <f t="shared" si="3"/>
        <v>No Input</v>
      </c>
    </row>
    <row r="20" spans="2:10" ht="13.5" customHeight="1" thickBot="1">
      <c r="B20" s="29" t="s">
        <v>66</v>
      </c>
      <c r="C20" s="30"/>
      <c r="D20" s="30"/>
      <c r="E20" s="30"/>
      <c r="F20" s="30"/>
      <c r="G20" s="30"/>
      <c r="H20" s="30"/>
      <c r="I20" s="31"/>
      <c r="J20" s="32"/>
    </row>
    <row r="21" ht="13.5" customHeight="1" thickTop="1"/>
    <row r="22" spans="2:10" ht="13.5" customHeight="1">
      <c r="B22" s="142" t="s">
        <v>130</v>
      </c>
      <c r="C22" s="142"/>
      <c r="D22" s="142"/>
      <c r="E22" s="142"/>
      <c r="F22" s="142"/>
      <c r="G22" s="142"/>
      <c r="H22" s="142"/>
      <c r="I22" s="142"/>
      <c r="J22" s="142"/>
    </row>
    <row r="23" spans="2:10" ht="13.5" customHeight="1">
      <c r="B23" s="142"/>
      <c r="C23" s="142"/>
      <c r="D23" s="142"/>
      <c r="E23" s="142"/>
      <c r="F23" s="142"/>
      <c r="G23" s="142"/>
      <c r="H23" s="142"/>
      <c r="I23" s="142"/>
      <c r="J23" s="142"/>
    </row>
    <row r="24" spans="2:10" ht="13.5" customHeight="1">
      <c r="B24" s="142"/>
      <c r="C24" s="142"/>
      <c r="D24" s="142"/>
      <c r="E24" s="142"/>
      <c r="F24" s="142"/>
      <c r="G24" s="142"/>
      <c r="H24" s="142"/>
      <c r="I24" s="142"/>
      <c r="J24" s="142"/>
    </row>
  </sheetData>
  <sheetProtection sheet="1"/>
  <mergeCells count="1">
    <mergeCell ref="B22:J24"/>
  </mergeCells>
  <printOptions/>
  <pageMargins left="0.44" right="0.43"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O44"/>
  <sheetViews>
    <sheetView showGridLines="0" showRowColHeaders="0" zoomScalePageLayoutView="0" workbookViewId="0" topLeftCell="A1">
      <selection activeCell="L16" sqref="L16"/>
    </sheetView>
  </sheetViews>
  <sheetFormatPr defaultColWidth="9.140625" defaultRowHeight="13.5" customHeight="1"/>
  <cols>
    <col min="1" max="1" width="3.140625" style="1" customWidth="1"/>
    <col min="2" max="2" width="15.7109375" style="1" customWidth="1"/>
    <col min="3" max="3" width="8.7109375" style="1" customWidth="1"/>
    <col min="4" max="8" width="7.7109375" style="1" customWidth="1"/>
    <col min="9" max="9" width="9.421875" style="1" customWidth="1"/>
    <col min="10" max="10" width="9.8515625" style="1" customWidth="1"/>
    <col min="11" max="16384" width="9.140625" style="1" customWidth="1"/>
  </cols>
  <sheetData>
    <row r="1" spans="2:3" ht="13.5" customHeight="1">
      <c r="B1" s="141" t="s">
        <v>7</v>
      </c>
      <c r="C1" s="1" t="s">
        <v>83</v>
      </c>
    </row>
    <row r="2" ht="13.5" customHeight="1">
      <c r="C2" s="1" t="s">
        <v>82</v>
      </c>
    </row>
    <row r="3" ht="13.5" customHeight="1">
      <c r="C3" s="1" t="s">
        <v>84</v>
      </c>
    </row>
    <row r="4" spans="3:10" ht="13.5" customHeight="1">
      <c r="C4" s="13" t="s">
        <v>106</v>
      </c>
      <c r="D4" s="13"/>
      <c r="E4" s="13"/>
      <c r="F4" s="13"/>
      <c r="G4" s="13"/>
      <c r="H4" s="13"/>
      <c r="I4" s="13"/>
      <c r="J4" s="13"/>
    </row>
    <row r="5" spans="3:10" ht="13.5" customHeight="1">
      <c r="C5" s="13" t="s">
        <v>105</v>
      </c>
      <c r="D5" s="13"/>
      <c r="E5" s="13"/>
      <c r="F5" s="13"/>
      <c r="G5" s="13"/>
      <c r="H5" s="13"/>
      <c r="I5" s="13"/>
      <c r="J5" s="13"/>
    </row>
    <row r="6" spans="3:10" ht="13.5" customHeight="1">
      <c r="C6" s="13"/>
      <c r="D6" s="13" t="s">
        <v>86</v>
      </c>
      <c r="E6" s="13"/>
      <c r="F6" s="13"/>
      <c r="G6" s="13" t="s">
        <v>104</v>
      </c>
      <c r="H6" s="13"/>
      <c r="I6" s="13"/>
      <c r="J6" s="13"/>
    </row>
    <row r="7" spans="3:10" ht="13.5" customHeight="1">
      <c r="C7" s="13" t="s">
        <v>108</v>
      </c>
      <c r="D7" s="13"/>
      <c r="E7" s="13"/>
      <c r="F7" s="13"/>
      <c r="G7" s="13"/>
      <c r="H7" s="13"/>
      <c r="I7" s="13"/>
      <c r="J7" s="13"/>
    </row>
    <row r="8" spans="3:15" ht="13.5" customHeight="1">
      <c r="C8" s="13" t="s">
        <v>109</v>
      </c>
      <c r="D8" s="13"/>
      <c r="E8" s="13"/>
      <c r="F8" s="13"/>
      <c r="G8" s="13"/>
      <c r="H8" s="13"/>
      <c r="I8" s="13"/>
      <c r="J8" s="142" t="s">
        <v>130</v>
      </c>
      <c r="K8" s="142"/>
      <c r="L8" s="142"/>
      <c r="M8" s="142"/>
      <c r="N8" s="142"/>
      <c r="O8" s="142"/>
    </row>
    <row r="9" spans="3:15" ht="13.5" customHeight="1">
      <c r="C9" s="1" t="s">
        <v>37</v>
      </c>
      <c r="J9" s="142"/>
      <c r="K9" s="142"/>
      <c r="L9" s="142"/>
      <c r="M9" s="142"/>
      <c r="N9" s="142"/>
      <c r="O9" s="142"/>
    </row>
    <row r="10" spans="3:15" ht="13.5" customHeight="1">
      <c r="C10" s="13" t="s">
        <v>76</v>
      </c>
      <c r="J10" s="142"/>
      <c r="K10" s="142"/>
      <c r="L10" s="142"/>
      <c r="M10" s="142"/>
      <c r="N10" s="142"/>
      <c r="O10" s="142"/>
    </row>
    <row r="11" spans="2:15" ht="14.25" customHeight="1" thickBot="1">
      <c r="B11" s="33" t="s">
        <v>42</v>
      </c>
      <c r="C11" s="7"/>
      <c r="D11" s="7"/>
      <c r="E11" s="7"/>
      <c r="F11" s="7"/>
      <c r="G11" s="8"/>
      <c r="H11" s="87">
        <f>IF(COUNTA(D12,F12,H12)&gt;=2,"Fail, Only Pick One Rating",IF(OR(ISNUMBER(D12),ISNUMBER(F12),ISNUMBER(H12)),IF(OR(D12&gt;=250,(F12*1.341)&gt;=250,(H12*1000/7)&gt;=250),"Fail, Rating out of range",""),IF(AND(D12="",F12="",H12=""),"","Fail, Rating isn't a number")))</f>
      </c>
      <c r="I11" s="8"/>
      <c r="J11" s="142"/>
      <c r="K11" s="142"/>
      <c r="L11" s="142"/>
      <c r="M11" s="142"/>
      <c r="N11" s="142"/>
      <c r="O11" s="142"/>
    </row>
    <row r="12" spans="2:10" ht="13.5" customHeight="1" thickTop="1">
      <c r="B12" s="15" t="s">
        <v>87</v>
      </c>
      <c r="C12" s="16" t="s">
        <v>88</v>
      </c>
      <c r="D12" s="100"/>
      <c r="E12" s="17" t="s">
        <v>101</v>
      </c>
      <c r="F12" s="100"/>
      <c r="G12" s="18" t="s">
        <v>102</v>
      </c>
      <c r="H12" s="100"/>
      <c r="I12" s="19" t="s">
        <v>107</v>
      </c>
      <c r="J12" s="20"/>
    </row>
    <row r="13" spans="2:10" ht="13.5" customHeight="1" thickBot="1">
      <c r="B13" s="21"/>
      <c r="C13" s="2" t="s">
        <v>89</v>
      </c>
      <c r="D13" s="101">
        <v>8760</v>
      </c>
      <c r="E13" s="2"/>
      <c r="F13" s="2"/>
      <c r="G13" s="2"/>
      <c r="H13" s="2"/>
      <c r="I13" s="7"/>
      <c r="J13" s="22"/>
    </row>
    <row r="14" spans="2:10" ht="13.5" customHeight="1">
      <c r="B14" s="23" t="s">
        <v>90</v>
      </c>
      <c r="C14" s="24" t="s">
        <v>2</v>
      </c>
      <c r="D14" s="25" t="s">
        <v>91</v>
      </c>
      <c r="E14" s="25" t="s">
        <v>92</v>
      </c>
      <c r="F14" s="25" t="s">
        <v>93</v>
      </c>
      <c r="G14" s="25" t="s">
        <v>94</v>
      </c>
      <c r="H14" s="25" t="s">
        <v>3</v>
      </c>
      <c r="I14" s="25" t="s">
        <v>4</v>
      </c>
      <c r="J14" s="26" t="s">
        <v>95</v>
      </c>
    </row>
    <row r="15" spans="2:10" ht="13.5" customHeight="1">
      <c r="B15" s="27" t="s">
        <v>96</v>
      </c>
      <c r="C15" s="67">
        <v>0.000721</v>
      </c>
      <c r="D15" s="67">
        <v>0.000721</v>
      </c>
      <c r="E15" s="67">
        <v>0.000721</v>
      </c>
      <c r="F15" s="67">
        <v>0.000591</v>
      </c>
      <c r="G15" s="44">
        <v>0.011</v>
      </c>
      <c r="H15" s="67">
        <v>0.00696</v>
      </c>
      <c r="I15" s="44">
        <f>0.015+0.000661+0.00485+0.00108</f>
        <v>0.021591</v>
      </c>
      <c r="J15" s="68">
        <v>1.08</v>
      </c>
    </row>
    <row r="16" spans="2:10" ht="13.5" customHeight="1" thickBot="1">
      <c r="B16" s="28" t="s">
        <v>97</v>
      </c>
      <c r="C16" s="44">
        <v>0.1</v>
      </c>
      <c r="D16" s="44">
        <v>0.1</v>
      </c>
      <c r="E16" s="44">
        <v>0.1</v>
      </c>
      <c r="F16" s="44">
        <v>0.084</v>
      </c>
      <c r="G16" s="44">
        <v>1.63</v>
      </c>
      <c r="H16" s="44">
        <v>0.99</v>
      </c>
      <c r="I16" s="44">
        <v>3.03</v>
      </c>
      <c r="J16" s="68">
        <v>154</v>
      </c>
    </row>
    <row r="17" spans="2:10" ht="13.5" customHeight="1">
      <c r="B17" s="23" t="s">
        <v>98</v>
      </c>
      <c r="C17" s="24" t="s">
        <v>2</v>
      </c>
      <c r="D17" s="25" t="s">
        <v>91</v>
      </c>
      <c r="E17" s="25" t="s">
        <v>92</v>
      </c>
      <c r="F17" s="25" t="s">
        <v>93</v>
      </c>
      <c r="G17" s="25" t="s">
        <v>94</v>
      </c>
      <c r="H17" s="25" t="s">
        <v>3</v>
      </c>
      <c r="I17" s="25" t="s">
        <v>4</v>
      </c>
      <c r="J17" s="26" t="s">
        <v>95</v>
      </c>
    </row>
    <row r="18" spans="2:10" ht="13.5" customHeight="1">
      <c r="B18" s="27" t="s">
        <v>99</v>
      </c>
      <c r="C18" s="69" t="str">
        <f>IF($D$12&lt;&gt;"",$D$12*C15,IF($F$12&lt;&gt;"",$F$12*1.341*C15,IF($H$12&lt;&gt;"",$H$12*C16,"No Input")))</f>
        <v>No Input</v>
      </c>
      <c r="D18" s="70" t="str">
        <f aca="true" t="shared" si="0" ref="D18:J18">IF($D$12&lt;&gt;"",$D$12*D15,IF($F$12&lt;&gt;"",$F$12*1.341*D15,IF($H$12&lt;&gt;"",$H$12*D16,"No Input")))</f>
        <v>No Input</v>
      </c>
      <c r="E18" s="70" t="str">
        <f t="shared" si="0"/>
        <v>No Input</v>
      </c>
      <c r="F18" s="70" t="str">
        <f t="shared" si="0"/>
        <v>No Input</v>
      </c>
      <c r="G18" s="70" t="str">
        <f t="shared" si="0"/>
        <v>No Input</v>
      </c>
      <c r="H18" s="70" t="str">
        <f t="shared" si="0"/>
        <v>No Input</v>
      </c>
      <c r="I18" s="70" t="str">
        <f t="shared" si="0"/>
        <v>No Input</v>
      </c>
      <c r="J18" s="71" t="str">
        <f t="shared" si="0"/>
        <v>No Input</v>
      </c>
    </row>
    <row r="19" spans="2:10" ht="13.5" customHeight="1" thickBot="1">
      <c r="B19" s="28" t="s">
        <v>100</v>
      </c>
      <c r="C19" s="72" t="str">
        <f>IF(C18="No Input","No Input",C18*$D$13/2000)</f>
        <v>No Input</v>
      </c>
      <c r="D19" s="73" t="str">
        <f aca="true" t="shared" si="1" ref="D19:J19">IF(D18="No Input","No Input",D18*$D$13/2000)</f>
        <v>No Input</v>
      </c>
      <c r="E19" s="73" t="str">
        <f t="shared" si="1"/>
        <v>No Input</v>
      </c>
      <c r="F19" s="73" t="str">
        <f t="shared" si="1"/>
        <v>No Input</v>
      </c>
      <c r="G19" s="73" t="str">
        <f t="shared" si="1"/>
        <v>No Input</v>
      </c>
      <c r="H19" s="73" t="str">
        <f t="shared" si="1"/>
        <v>No Input</v>
      </c>
      <c r="I19" s="73" t="str">
        <f t="shared" si="1"/>
        <v>No Input</v>
      </c>
      <c r="J19" s="74" t="str">
        <f t="shared" si="1"/>
        <v>No Input</v>
      </c>
    </row>
    <row r="20" spans="2:10" ht="13.5" customHeight="1" thickBot="1">
      <c r="B20" s="29" t="s">
        <v>43</v>
      </c>
      <c r="C20" s="30"/>
      <c r="D20" s="30"/>
      <c r="E20" s="30"/>
      <c r="F20" s="30"/>
      <c r="G20" s="30"/>
      <c r="H20" s="30"/>
      <c r="I20" s="31"/>
      <c r="J20" s="32"/>
    </row>
    <row r="21" ht="13.5" customHeight="1" thickTop="1"/>
    <row r="22" spans="2:10" ht="13.5" customHeight="1" thickBot="1">
      <c r="B22" s="14" t="s">
        <v>45</v>
      </c>
      <c r="C22" s="7"/>
      <c r="D22" s="7"/>
      <c r="E22" s="7"/>
      <c r="F22" s="7"/>
      <c r="G22" s="8"/>
      <c r="H22" s="87">
        <f>IF(COUNTA(D23,F23,H23)&gt;=2,"Fail, Only Pick One Rating",IF(OR(ISNUMBER(D23),ISNUMBER(F23),ISNUMBER(H23)),IF(OR(D23&gt;=600,(F23*1.341)&gt;=600,(H23*1000/7)&gt;=600),"Fail, Rating out of range",""),IF(AND(D23="",F23="",H23=""),"","Fail, Rating isn't a number")))</f>
      </c>
      <c r="I22" s="8"/>
      <c r="J22" s="8"/>
    </row>
    <row r="23" spans="2:10" ht="13.5" customHeight="1" thickTop="1">
      <c r="B23" s="15" t="s">
        <v>87</v>
      </c>
      <c r="C23" s="16" t="s">
        <v>88</v>
      </c>
      <c r="D23" s="100"/>
      <c r="E23" s="17" t="s">
        <v>101</v>
      </c>
      <c r="F23" s="100"/>
      <c r="G23" s="18" t="s">
        <v>102</v>
      </c>
      <c r="H23" s="100"/>
      <c r="I23" s="19" t="s">
        <v>107</v>
      </c>
      <c r="J23" s="20"/>
    </row>
    <row r="24" spans="2:10" ht="13.5" customHeight="1" thickBot="1">
      <c r="B24" s="21"/>
      <c r="C24" s="2" t="s">
        <v>89</v>
      </c>
      <c r="D24" s="101">
        <v>8760</v>
      </c>
      <c r="E24" s="2"/>
      <c r="F24" s="2"/>
      <c r="G24" s="2"/>
      <c r="H24" s="2"/>
      <c r="I24" s="7"/>
      <c r="J24" s="22"/>
    </row>
    <row r="25" spans="2:10" ht="13.5" customHeight="1">
      <c r="B25" s="23" t="s">
        <v>90</v>
      </c>
      <c r="C25" s="24" t="s">
        <v>2</v>
      </c>
      <c r="D25" s="25" t="s">
        <v>91</v>
      </c>
      <c r="E25" s="25" t="s">
        <v>92</v>
      </c>
      <c r="F25" s="25" t="s">
        <v>93</v>
      </c>
      <c r="G25" s="25" t="s">
        <v>94</v>
      </c>
      <c r="H25" s="25" t="s">
        <v>3</v>
      </c>
      <c r="I25" s="25" t="s">
        <v>4</v>
      </c>
      <c r="J25" s="26" t="s">
        <v>95</v>
      </c>
    </row>
    <row r="26" spans="2:10" ht="13.5" customHeight="1">
      <c r="B26" s="27" t="s">
        <v>96</v>
      </c>
      <c r="C26" s="75">
        <v>0.0022</v>
      </c>
      <c r="D26" s="76">
        <v>0.0022</v>
      </c>
      <c r="E26" s="76">
        <v>0.0022</v>
      </c>
      <c r="F26" s="76">
        <v>0.00205</v>
      </c>
      <c r="G26" s="77">
        <v>0.031</v>
      </c>
      <c r="H26" s="76">
        <v>0.00668</v>
      </c>
      <c r="I26" s="78">
        <f>0.0000441+0.00247</f>
        <v>0.0025141</v>
      </c>
      <c r="J26" s="79">
        <v>1.15</v>
      </c>
    </row>
    <row r="27" spans="2:10" ht="13.5" customHeight="1" thickBot="1">
      <c r="B27" s="28" t="s">
        <v>97</v>
      </c>
      <c r="C27" s="80">
        <v>0.31</v>
      </c>
      <c r="D27" s="81">
        <v>0.31</v>
      </c>
      <c r="E27" s="81">
        <v>0.31</v>
      </c>
      <c r="F27" s="81">
        <v>0.29</v>
      </c>
      <c r="G27" s="81">
        <v>4.41</v>
      </c>
      <c r="H27" s="81">
        <v>0.95</v>
      </c>
      <c r="I27" s="82">
        <v>0.36</v>
      </c>
      <c r="J27" s="83">
        <v>164</v>
      </c>
    </row>
    <row r="28" spans="2:10" ht="13.5" customHeight="1">
      <c r="B28" s="23" t="s">
        <v>98</v>
      </c>
      <c r="C28" s="24" t="s">
        <v>2</v>
      </c>
      <c r="D28" s="25" t="s">
        <v>91</v>
      </c>
      <c r="E28" s="25" t="s">
        <v>92</v>
      </c>
      <c r="F28" s="25" t="s">
        <v>93</v>
      </c>
      <c r="G28" s="25" t="s">
        <v>94</v>
      </c>
      <c r="H28" s="25" t="s">
        <v>3</v>
      </c>
      <c r="I28" s="25" t="s">
        <v>4</v>
      </c>
      <c r="J28" s="26" t="s">
        <v>95</v>
      </c>
    </row>
    <row r="29" spans="2:10" ht="13.5" customHeight="1">
      <c r="B29" s="27" t="s">
        <v>99</v>
      </c>
      <c r="C29" s="69" t="str">
        <f>IF($D$23&lt;&gt;"",$D$23*C26,IF($F$23&lt;&gt;"",$F$23*1.341*C26,IF($H$23&lt;&gt;"",$H$23*C27,"No Input")))</f>
        <v>No Input</v>
      </c>
      <c r="D29" s="70" t="str">
        <f aca="true" t="shared" si="2" ref="D29:J29">IF($D$23&lt;&gt;"",$D$23*D26,IF($F$23&lt;&gt;"",$F$23*1.341*D26,IF($H$23&lt;&gt;"",$H$23*D27,"No Input")))</f>
        <v>No Input</v>
      </c>
      <c r="E29" s="70" t="str">
        <f t="shared" si="2"/>
        <v>No Input</v>
      </c>
      <c r="F29" s="70" t="str">
        <f t="shared" si="2"/>
        <v>No Input</v>
      </c>
      <c r="G29" s="70" t="str">
        <f t="shared" si="2"/>
        <v>No Input</v>
      </c>
      <c r="H29" s="70" t="str">
        <f t="shared" si="2"/>
        <v>No Input</v>
      </c>
      <c r="I29" s="70" t="str">
        <f t="shared" si="2"/>
        <v>No Input</v>
      </c>
      <c r="J29" s="71" t="str">
        <f t="shared" si="2"/>
        <v>No Input</v>
      </c>
    </row>
    <row r="30" spans="2:10" ht="13.5" customHeight="1" thickBot="1">
      <c r="B30" s="28" t="s">
        <v>100</v>
      </c>
      <c r="C30" s="72" t="str">
        <f>IF(C29="No Input","No Input",C29*$D$24/2000)</f>
        <v>No Input</v>
      </c>
      <c r="D30" s="73" t="str">
        <f aca="true" t="shared" si="3" ref="D30:J30">IF(D29="No Input","No Input",D29*$D$24/2000)</f>
        <v>No Input</v>
      </c>
      <c r="E30" s="73" t="str">
        <f t="shared" si="3"/>
        <v>No Input</v>
      </c>
      <c r="F30" s="73" t="str">
        <f t="shared" si="3"/>
        <v>No Input</v>
      </c>
      <c r="G30" s="73" t="str">
        <f t="shared" si="3"/>
        <v>No Input</v>
      </c>
      <c r="H30" s="73" t="str">
        <f t="shared" si="3"/>
        <v>No Input</v>
      </c>
      <c r="I30" s="73" t="str">
        <f t="shared" si="3"/>
        <v>No Input</v>
      </c>
      <c r="J30" s="74" t="str">
        <f t="shared" si="3"/>
        <v>No Input</v>
      </c>
    </row>
    <row r="31" spans="2:10" ht="13.5" customHeight="1" thickBot="1">
      <c r="B31" s="29" t="s">
        <v>43</v>
      </c>
      <c r="C31" s="30"/>
      <c r="D31" s="30"/>
      <c r="E31" s="30"/>
      <c r="F31" s="30"/>
      <c r="G31" s="30"/>
      <c r="H31" s="30"/>
      <c r="I31" s="31"/>
      <c r="J31" s="32"/>
    </row>
    <row r="32" spans="2:10" ht="13.5" customHeight="1" thickTop="1">
      <c r="B32"/>
      <c r="C32"/>
      <c r="D32"/>
      <c r="E32"/>
      <c r="F32"/>
      <c r="G32"/>
      <c r="H32"/>
      <c r="I32"/>
      <c r="J32"/>
    </row>
    <row r="33" spans="2:10" ht="13.5" customHeight="1" thickBot="1">
      <c r="B33" s="33" t="s">
        <v>44</v>
      </c>
      <c r="C33" s="7"/>
      <c r="D33" s="7"/>
      <c r="E33" s="7"/>
      <c r="F33" s="7"/>
      <c r="G33" s="8"/>
      <c r="H33" s="87">
        <f>IF(COUNTA(D34,F34,H34)&gt;=2,"Fail, Only Pick One Rating",IF(OR(ISNUMBER(D34),ISNUMBER(F34),ISNUMBER(H34)),IF(OR(D34&lt;600,(F34*1.341)&lt;600,(H34*1000/7)&lt;600),"Fail, Rating out of range",""),IF(AND(D34="",F34="",H34=""),"","Fail, Rating isn't a number")))</f>
      </c>
      <c r="I33" s="8"/>
      <c r="J33" s="8"/>
    </row>
    <row r="34" spans="2:10" ht="13.5" customHeight="1" thickTop="1">
      <c r="B34" s="15" t="s">
        <v>87</v>
      </c>
      <c r="C34" s="16" t="s">
        <v>88</v>
      </c>
      <c r="D34" s="100"/>
      <c r="E34" s="17" t="s">
        <v>101</v>
      </c>
      <c r="F34" s="100"/>
      <c r="G34" s="18" t="s">
        <v>102</v>
      </c>
      <c r="H34" s="100"/>
      <c r="I34" s="19" t="s">
        <v>107</v>
      </c>
      <c r="J34" s="20"/>
    </row>
    <row r="35" spans="2:10" ht="13.5" customHeight="1">
      <c r="B35" s="21"/>
      <c r="C35" s="2" t="s">
        <v>89</v>
      </c>
      <c r="D35" s="107">
        <v>8760</v>
      </c>
      <c r="E35" s="2"/>
      <c r="F35" s="2"/>
      <c r="G35" s="2"/>
      <c r="H35" s="2"/>
      <c r="I35" s="7"/>
      <c r="J35" s="22"/>
    </row>
    <row r="36" spans="2:10" ht="13.5" customHeight="1" thickBot="1">
      <c r="B36" s="21"/>
      <c r="C36" s="2" t="s">
        <v>10</v>
      </c>
      <c r="D36" s="101">
        <v>1</v>
      </c>
      <c r="E36" s="2"/>
      <c r="F36" s="2"/>
      <c r="G36" s="2"/>
      <c r="H36" s="2"/>
      <c r="I36" s="7"/>
      <c r="J36" s="22"/>
    </row>
    <row r="37" spans="2:10" ht="13.5" customHeight="1">
      <c r="B37" s="23" t="s">
        <v>90</v>
      </c>
      <c r="C37" s="24" t="s">
        <v>2</v>
      </c>
      <c r="D37" s="25" t="s">
        <v>91</v>
      </c>
      <c r="E37" s="25" t="s">
        <v>92</v>
      </c>
      <c r="F37" s="25" t="s">
        <v>93</v>
      </c>
      <c r="G37" s="25" t="s">
        <v>94</v>
      </c>
      <c r="H37" s="25" t="s">
        <v>3</v>
      </c>
      <c r="I37" s="25" t="s">
        <v>4</v>
      </c>
      <c r="J37" s="26" t="s">
        <v>95</v>
      </c>
    </row>
    <row r="38" spans="2:10" ht="13.5" customHeight="1">
      <c r="B38" s="27" t="s">
        <v>96</v>
      </c>
      <c r="C38" s="44">
        <v>0.0007</v>
      </c>
      <c r="D38" s="44">
        <f>0.0007*(0.0496+0.0077)/0.0697</f>
        <v>0.0005754662840746055</v>
      </c>
      <c r="E38" s="44">
        <f>0.0007*(0.0479+0.0077)/0.0697</f>
        <v>0.0005583931133428981</v>
      </c>
      <c r="F38" s="84">
        <f>0.00809*$D$36</f>
        <v>0.00809</v>
      </c>
      <c r="G38" s="44">
        <v>0.024</v>
      </c>
      <c r="H38" s="67">
        <v>0.0055</v>
      </c>
      <c r="I38" s="67">
        <v>0.000705</v>
      </c>
      <c r="J38" s="85">
        <v>1.16</v>
      </c>
    </row>
    <row r="39" spans="2:10" ht="13.5" customHeight="1" thickBot="1">
      <c r="B39" s="28" t="s">
        <v>97</v>
      </c>
      <c r="C39" s="44">
        <v>0.1</v>
      </c>
      <c r="D39" s="86">
        <f>0.1*(0.0496+0.0077)/0.0697</f>
        <v>0.08220946915351507</v>
      </c>
      <c r="E39" s="44">
        <f>0.1*(0.0479+0.0077)/0.0697</f>
        <v>0.07977044476327116</v>
      </c>
      <c r="F39" s="44">
        <f>1.01*$D$36</f>
        <v>1.01</v>
      </c>
      <c r="G39" s="44">
        <v>3.2</v>
      </c>
      <c r="H39" s="44">
        <v>0.85</v>
      </c>
      <c r="I39" s="44">
        <f>0.09*0.91</f>
        <v>0.0819</v>
      </c>
      <c r="J39" s="68">
        <v>165</v>
      </c>
    </row>
    <row r="40" spans="2:10" ht="13.5" customHeight="1">
      <c r="B40" s="23" t="s">
        <v>98</v>
      </c>
      <c r="C40" s="24" t="s">
        <v>2</v>
      </c>
      <c r="D40" s="25" t="s">
        <v>91</v>
      </c>
      <c r="E40" s="25" t="s">
        <v>92</v>
      </c>
      <c r="F40" s="25" t="s">
        <v>93</v>
      </c>
      <c r="G40" s="25" t="s">
        <v>94</v>
      </c>
      <c r="H40" s="25" t="s">
        <v>3</v>
      </c>
      <c r="I40" s="25" t="s">
        <v>4</v>
      </c>
      <c r="J40" s="26" t="s">
        <v>95</v>
      </c>
    </row>
    <row r="41" spans="2:10" ht="13.5" customHeight="1">
      <c r="B41" s="27" t="s">
        <v>99</v>
      </c>
      <c r="C41" s="69" t="str">
        <f>IF($D$34&lt;&gt;"",$D$34*C38,IF($F$34&lt;&gt;"",$F$34*1.341*C38,IF($H$34&lt;&gt;"",$H$34*C39,"No Input")))</f>
        <v>No Input</v>
      </c>
      <c r="D41" s="70" t="str">
        <f aca="true" t="shared" si="4" ref="D41:J41">IF($D$34&lt;&gt;"",$D$34*D38,IF($F$34&lt;&gt;"",$F$34*1.341*D38,IF($H$34&lt;&gt;"",$H$34*D39,"No Input")))</f>
        <v>No Input</v>
      </c>
      <c r="E41" s="70" t="str">
        <f t="shared" si="4"/>
        <v>No Input</v>
      </c>
      <c r="F41" s="70" t="str">
        <f t="shared" si="4"/>
        <v>No Input</v>
      </c>
      <c r="G41" s="70" t="str">
        <f t="shared" si="4"/>
        <v>No Input</v>
      </c>
      <c r="H41" s="70" t="str">
        <f t="shared" si="4"/>
        <v>No Input</v>
      </c>
      <c r="I41" s="70" t="str">
        <f t="shared" si="4"/>
        <v>No Input</v>
      </c>
      <c r="J41" s="71" t="str">
        <f t="shared" si="4"/>
        <v>No Input</v>
      </c>
    </row>
    <row r="42" spans="2:10" ht="13.5" customHeight="1" thickBot="1">
      <c r="B42" s="28" t="s">
        <v>100</v>
      </c>
      <c r="C42" s="72" t="str">
        <f>IF(C41="No Input","No Input",C41*$D$35/2000)</f>
        <v>No Input</v>
      </c>
      <c r="D42" s="73" t="str">
        <f aca="true" t="shared" si="5" ref="D42:J42">IF(D41="No Input","No Input",D41*$D$35/2000)</f>
        <v>No Input</v>
      </c>
      <c r="E42" s="73" t="str">
        <f t="shared" si="5"/>
        <v>No Input</v>
      </c>
      <c r="F42" s="73" t="str">
        <f t="shared" si="5"/>
        <v>No Input</v>
      </c>
      <c r="G42" s="73" t="str">
        <f t="shared" si="5"/>
        <v>No Input</v>
      </c>
      <c r="H42" s="73" t="str">
        <f t="shared" si="5"/>
        <v>No Input</v>
      </c>
      <c r="I42" s="73" t="str">
        <f t="shared" si="5"/>
        <v>No Input</v>
      </c>
      <c r="J42" s="74" t="str">
        <f t="shared" si="5"/>
        <v>No Input</v>
      </c>
    </row>
    <row r="43" spans="2:10" ht="13.5" customHeight="1" thickBot="1">
      <c r="B43" s="29" t="s">
        <v>103</v>
      </c>
      <c r="C43" s="30"/>
      <c r="D43" s="30"/>
      <c r="E43" s="30"/>
      <c r="F43" s="30"/>
      <c r="G43" s="30"/>
      <c r="H43" s="30"/>
      <c r="I43" s="31"/>
      <c r="J43" s="32"/>
    </row>
    <row r="44" spans="2:10" ht="13.5" customHeight="1" thickTop="1">
      <c r="B44"/>
      <c r="C44"/>
      <c r="D44"/>
      <c r="E44"/>
      <c r="F44"/>
      <c r="G44"/>
      <c r="H44"/>
      <c r="I44"/>
      <c r="J44"/>
    </row>
  </sheetData>
  <sheetProtection sheet="1" formatCells="0" sort="0"/>
  <mergeCells count="1">
    <mergeCell ref="J8:O11"/>
  </mergeCells>
  <printOptions/>
  <pageMargins left="0.75" right="0.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B1:K266"/>
  <sheetViews>
    <sheetView showGridLines="0" showRowColHeaders="0" zoomScale="75" zoomScaleNormal="75" zoomScalePageLayoutView="0" workbookViewId="0" topLeftCell="A1">
      <selection activeCell="G15" sqref="G15"/>
    </sheetView>
  </sheetViews>
  <sheetFormatPr defaultColWidth="9.140625" defaultRowHeight="12.75"/>
  <cols>
    <col min="1" max="1" width="1.8515625" style="10" customWidth="1"/>
    <col min="2" max="2" width="19.421875" style="10" customWidth="1"/>
    <col min="3" max="3" width="20.8515625" style="10" customWidth="1"/>
    <col min="4" max="4" width="7.8515625" style="10" bestFit="1" customWidth="1"/>
    <col min="5" max="5" width="13.421875" style="10" customWidth="1"/>
    <col min="6" max="6" width="12.57421875" style="10" customWidth="1"/>
    <col min="7" max="7" width="55.421875" style="11" customWidth="1"/>
    <col min="8" max="16384" width="9.140625" style="10" customWidth="1"/>
  </cols>
  <sheetData>
    <row r="1" spans="2:8" ht="11.25">
      <c r="B1" s="110" t="s">
        <v>47</v>
      </c>
      <c r="C1" s="110" t="s">
        <v>48</v>
      </c>
      <c r="D1" s="110" t="s">
        <v>53</v>
      </c>
      <c r="E1" s="111" t="s">
        <v>51</v>
      </c>
      <c r="F1" s="111" t="s">
        <v>52</v>
      </c>
      <c r="G1" s="111" t="s">
        <v>49</v>
      </c>
      <c r="H1" s="112"/>
    </row>
    <row r="2" spans="2:8" ht="67.5">
      <c r="B2" s="113">
        <v>38216</v>
      </c>
      <c r="C2" s="112" t="s">
        <v>50</v>
      </c>
      <c r="D2" s="112" t="s">
        <v>54</v>
      </c>
      <c r="E2" s="112" t="s">
        <v>55</v>
      </c>
      <c r="F2" s="112" t="s">
        <v>56</v>
      </c>
      <c r="G2" s="114" t="s">
        <v>57</v>
      </c>
      <c r="H2" s="112"/>
    </row>
    <row r="3" spans="2:8" ht="56.25">
      <c r="B3" s="113">
        <v>38216</v>
      </c>
      <c r="C3" s="112" t="s">
        <v>58</v>
      </c>
      <c r="D3" s="112" t="s">
        <v>4</v>
      </c>
      <c r="E3" s="112" t="s">
        <v>59</v>
      </c>
      <c r="F3" s="112" t="s">
        <v>60</v>
      </c>
      <c r="G3" s="114" t="s">
        <v>61</v>
      </c>
      <c r="H3" s="112"/>
    </row>
    <row r="4" spans="2:8" ht="45">
      <c r="B4" s="113">
        <v>38216</v>
      </c>
      <c r="C4" s="112" t="s">
        <v>62</v>
      </c>
      <c r="D4" s="112" t="s">
        <v>55</v>
      </c>
      <c r="E4" s="112" t="s">
        <v>55</v>
      </c>
      <c r="F4" s="112" t="s">
        <v>55</v>
      </c>
      <c r="G4" s="114" t="s">
        <v>63</v>
      </c>
      <c r="H4" s="112"/>
    </row>
    <row r="5" spans="2:8" ht="11.25">
      <c r="B5" s="113">
        <v>40094</v>
      </c>
      <c r="C5" s="112" t="s">
        <v>69</v>
      </c>
      <c r="D5" s="112" t="s">
        <v>65</v>
      </c>
      <c r="E5" s="112" t="s">
        <v>8</v>
      </c>
      <c r="F5" s="112" t="s">
        <v>8</v>
      </c>
      <c r="G5" s="114" t="s">
        <v>67</v>
      </c>
      <c r="H5" s="112" t="s">
        <v>68</v>
      </c>
    </row>
    <row r="6" spans="2:8" ht="11.25">
      <c r="B6" s="113">
        <v>40318</v>
      </c>
      <c r="C6" s="112"/>
      <c r="D6" s="115" t="s">
        <v>70</v>
      </c>
      <c r="E6" s="112" t="s">
        <v>55</v>
      </c>
      <c r="F6" s="112" t="s">
        <v>55</v>
      </c>
      <c r="G6" s="114" t="s">
        <v>71</v>
      </c>
      <c r="H6" s="112" t="s">
        <v>72</v>
      </c>
    </row>
    <row r="7" spans="2:8" ht="33.75">
      <c r="B7" s="113">
        <v>40400</v>
      </c>
      <c r="C7" s="112" t="s">
        <v>120</v>
      </c>
      <c r="D7" s="115" t="s">
        <v>65</v>
      </c>
      <c r="E7" s="112" t="s">
        <v>55</v>
      </c>
      <c r="F7" s="112" t="s">
        <v>55</v>
      </c>
      <c r="G7" s="114" t="s">
        <v>122</v>
      </c>
      <c r="H7" s="112" t="s">
        <v>121</v>
      </c>
    </row>
    <row r="8" spans="2:8" ht="11.25">
      <c r="B8" s="113">
        <v>40424</v>
      </c>
      <c r="C8" s="112" t="s">
        <v>69</v>
      </c>
      <c r="D8" s="112" t="s">
        <v>65</v>
      </c>
      <c r="E8" s="112" t="s">
        <v>55</v>
      </c>
      <c r="F8" s="112" t="s">
        <v>55</v>
      </c>
      <c r="G8" s="114" t="s">
        <v>119</v>
      </c>
      <c r="H8" s="112" t="s">
        <v>68</v>
      </c>
    </row>
    <row r="9" spans="2:8" ht="11.25">
      <c r="B9" s="113">
        <v>40462</v>
      </c>
      <c r="C9" s="112" t="s">
        <v>123</v>
      </c>
      <c r="D9" s="112" t="s">
        <v>124</v>
      </c>
      <c r="E9" s="112" t="s">
        <v>55</v>
      </c>
      <c r="F9" s="112" t="s">
        <v>55</v>
      </c>
      <c r="G9" s="114" t="s">
        <v>125</v>
      </c>
      <c r="H9" s="112" t="s">
        <v>68</v>
      </c>
    </row>
    <row r="10" spans="2:8" ht="11.25">
      <c r="B10" s="113">
        <v>41065</v>
      </c>
      <c r="C10" s="112" t="s">
        <v>128</v>
      </c>
      <c r="D10" s="112" t="s">
        <v>124</v>
      </c>
      <c r="E10" s="112" t="s">
        <v>55</v>
      </c>
      <c r="F10" s="112" t="s">
        <v>55</v>
      </c>
      <c r="G10" s="114" t="s">
        <v>129</v>
      </c>
      <c r="H10" s="112"/>
    </row>
    <row r="11" spans="2:11" ht="11.25">
      <c r="B11" s="116">
        <v>41976</v>
      </c>
      <c r="C11" s="117" t="s">
        <v>65</v>
      </c>
      <c r="D11" s="117" t="s">
        <v>124</v>
      </c>
      <c r="E11" s="117" t="s">
        <v>55</v>
      </c>
      <c r="F11" s="117" t="s">
        <v>55</v>
      </c>
      <c r="G11" s="118" t="s">
        <v>131</v>
      </c>
      <c r="H11" s="117" t="s">
        <v>132</v>
      </c>
      <c r="I11" s="108"/>
      <c r="J11" s="108"/>
      <c r="K11" s="108"/>
    </row>
    <row r="12" spans="2:11" ht="11.25">
      <c r="B12" s="108"/>
      <c r="C12" s="108"/>
      <c r="D12" s="108"/>
      <c r="E12" s="108"/>
      <c r="F12" s="108"/>
      <c r="G12" s="109"/>
      <c r="H12" s="108"/>
      <c r="I12" s="108"/>
      <c r="J12" s="108"/>
      <c r="K12" s="108"/>
    </row>
    <row r="13" spans="2:11" ht="11.25">
      <c r="B13" s="108"/>
      <c r="C13" s="108"/>
      <c r="D13" s="108"/>
      <c r="E13" s="108"/>
      <c r="F13" s="108"/>
      <c r="G13" s="109"/>
      <c r="H13" s="108"/>
      <c r="I13" s="108"/>
      <c r="J13" s="108"/>
      <c r="K13" s="108"/>
    </row>
    <row r="14" spans="2:11" ht="11.25">
      <c r="B14" s="108"/>
      <c r="C14" s="108"/>
      <c r="D14" s="108"/>
      <c r="E14" s="108"/>
      <c r="F14" s="108"/>
      <c r="G14" s="109"/>
      <c r="H14" s="108"/>
      <c r="I14" s="108"/>
      <c r="J14" s="108"/>
      <c r="K14" s="108"/>
    </row>
    <row r="15" spans="2:11" ht="11.25">
      <c r="B15" s="108"/>
      <c r="C15" s="108"/>
      <c r="D15" s="108"/>
      <c r="E15" s="108"/>
      <c r="F15" s="108"/>
      <c r="G15" s="109"/>
      <c r="H15" s="108"/>
      <c r="I15" s="108"/>
      <c r="J15" s="108"/>
      <c r="K15" s="108"/>
    </row>
    <row r="16" spans="2:11" ht="11.25">
      <c r="B16" s="108"/>
      <c r="C16" s="108"/>
      <c r="D16" s="108"/>
      <c r="E16" s="108"/>
      <c r="F16" s="108"/>
      <c r="G16" s="109"/>
      <c r="H16" s="108"/>
      <c r="I16" s="108"/>
      <c r="J16" s="108"/>
      <c r="K16" s="108"/>
    </row>
    <row r="17" spans="2:11" ht="11.25">
      <c r="B17" s="108"/>
      <c r="C17" s="108"/>
      <c r="D17" s="108"/>
      <c r="E17" s="108"/>
      <c r="F17" s="108"/>
      <c r="G17" s="109"/>
      <c r="H17" s="108"/>
      <c r="I17" s="108"/>
      <c r="J17" s="108"/>
      <c r="K17" s="108"/>
    </row>
    <row r="18" spans="2:11" ht="11.25">
      <c r="B18" s="108"/>
      <c r="C18" s="108"/>
      <c r="D18" s="108"/>
      <c r="E18" s="108"/>
      <c r="F18" s="108"/>
      <c r="G18" s="109"/>
      <c r="H18" s="108"/>
      <c r="I18" s="108"/>
      <c r="J18" s="108"/>
      <c r="K18" s="108"/>
    </row>
    <row r="19" spans="2:11" ht="11.25">
      <c r="B19" s="108"/>
      <c r="C19" s="108"/>
      <c r="D19" s="108"/>
      <c r="E19" s="108"/>
      <c r="F19" s="108"/>
      <c r="G19" s="109"/>
      <c r="H19" s="108"/>
      <c r="I19" s="108"/>
      <c r="J19" s="108"/>
      <c r="K19" s="108"/>
    </row>
    <row r="20" spans="2:11" ht="11.25">
      <c r="B20" s="108"/>
      <c r="C20" s="108"/>
      <c r="D20" s="108"/>
      <c r="E20" s="108"/>
      <c r="F20" s="108"/>
      <c r="G20" s="109"/>
      <c r="H20" s="108"/>
      <c r="I20" s="108"/>
      <c r="J20" s="108"/>
      <c r="K20" s="108"/>
    </row>
    <row r="21" spans="2:11" ht="11.25">
      <c r="B21" s="108"/>
      <c r="C21" s="108"/>
      <c r="D21" s="108"/>
      <c r="E21" s="108"/>
      <c r="F21" s="108"/>
      <c r="G21" s="109"/>
      <c r="H21" s="108"/>
      <c r="I21" s="108"/>
      <c r="J21" s="108"/>
      <c r="K21" s="108"/>
    </row>
    <row r="22" spans="2:11" ht="11.25">
      <c r="B22" s="108"/>
      <c r="C22" s="108"/>
      <c r="D22" s="108"/>
      <c r="E22" s="108"/>
      <c r="F22" s="108"/>
      <c r="G22" s="109"/>
      <c r="H22" s="108"/>
      <c r="I22" s="108"/>
      <c r="J22" s="108"/>
      <c r="K22" s="108"/>
    </row>
    <row r="23" spans="2:11" ht="11.25">
      <c r="B23" s="108"/>
      <c r="C23" s="108"/>
      <c r="D23" s="108"/>
      <c r="E23" s="108"/>
      <c r="F23" s="108"/>
      <c r="G23" s="109"/>
      <c r="H23" s="108"/>
      <c r="I23" s="108"/>
      <c r="J23" s="108"/>
      <c r="K23" s="108"/>
    </row>
    <row r="24" spans="2:11" ht="11.25">
      <c r="B24" s="108"/>
      <c r="C24" s="108"/>
      <c r="D24" s="108"/>
      <c r="E24" s="108"/>
      <c r="F24" s="108"/>
      <c r="G24" s="109"/>
      <c r="H24" s="108"/>
      <c r="I24" s="108"/>
      <c r="J24" s="108"/>
      <c r="K24" s="108"/>
    </row>
    <row r="25" spans="2:11" ht="11.25">
      <c r="B25" s="108"/>
      <c r="C25" s="108"/>
      <c r="D25" s="108"/>
      <c r="E25" s="108"/>
      <c r="F25" s="108"/>
      <c r="G25" s="109"/>
      <c r="H25" s="108"/>
      <c r="I25" s="108"/>
      <c r="J25" s="108"/>
      <c r="K25" s="108"/>
    </row>
    <row r="26" spans="2:11" ht="11.25">
      <c r="B26" s="108"/>
      <c r="C26" s="108"/>
      <c r="D26" s="108"/>
      <c r="E26" s="108"/>
      <c r="F26" s="108"/>
      <c r="G26" s="109"/>
      <c r="H26" s="108"/>
      <c r="I26" s="108"/>
      <c r="J26" s="108"/>
      <c r="K26" s="108"/>
    </row>
    <row r="27" spans="2:11" ht="11.25">
      <c r="B27" s="108"/>
      <c r="C27" s="108"/>
      <c r="D27" s="108"/>
      <c r="E27" s="108"/>
      <c r="F27" s="108"/>
      <c r="G27" s="109"/>
      <c r="H27" s="108"/>
      <c r="I27" s="108"/>
      <c r="J27" s="108"/>
      <c r="K27" s="108"/>
    </row>
    <row r="28" spans="2:11" ht="11.25">
      <c r="B28" s="108"/>
      <c r="C28" s="108"/>
      <c r="D28" s="108"/>
      <c r="E28" s="108"/>
      <c r="F28" s="108"/>
      <c r="G28" s="109"/>
      <c r="H28" s="108"/>
      <c r="I28" s="108"/>
      <c r="J28" s="108"/>
      <c r="K28" s="108"/>
    </row>
    <row r="29" spans="2:11" ht="11.25">
      <c r="B29" s="108"/>
      <c r="C29" s="108"/>
      <c r="D29" s="108"/>
      <c r="E29" s="108"/>
      <c r="F29" s="108"/>
      <c r="G29" s="109"/>
      <c r="H29" s="108"/>
      <c r="I29" s="108"/>
      <c r="J29" s="108"/>
      <c r="K29" s="108"/>
    </row>
    <row r="30" spans="2:11" ht="11.25">
      <c r="B30" s="108"/>
      <c r="C30" s="108"/>
      <c r="D30" s="108"/>
      <c r="E30" s="108"/>
      <c r="F30" s="108"/>
      <c r="G30" s="109"/>
      <c r="H30" s="108"/>
      <c r="I30" s="108"/>
      <c r="J30" s="108"/>
      <c r="K30" s="108"/>
    </row>
    <row r="31" spans="2:11" ht="11.25">
      <c r="B31" s="108"/>
      <c r="C31" s="108"/>
      <c r="D31" s="108"/>
      <c r="E31" s="108"/>
      <c r="F31" s="108"/>
      <c r="G31" s="109"/>
      <c r="H31" s="108"/>
      <c r="I31" s="108"/>
      <c r="J31" s="108"/>
      <c r="K31" s="108"/>
    </row>
    <row r="32" spans="2:11" ht="11.25">
      <c r="B32" s="108"/>
      <c r="C32" s="108"/>
      <c r="D32" s="108"/>
      <c r="E32" s="108"/>
      <c r="F32" s="108"/>
      <c r="G32" s="109"/>
      <c r="H32" s="108"/>
      <c r="I32" s="108"/>
      <c r="J32" s="108"/>
      <c r="K32" s="108"/>
    </row>
    <row r="33" spans="2:11" ht="11.25">
      <c r="B33" s="108"/>
      <c r="C33" s="108"/>
      <c r="D33" s="108"/>
      <c r="E33" s="108"/>
      <c r="F33" s="108"/>
      <c r="G33" s="109"/>
      <c r="H33" s="108"/>
      <c r="I33" s="108"/>
      <c r="J33" s="108"/>
      <c r="K33" s="108"/>
    </row>
    <row r="34" spans="2:11" ht="11.25">
      <c r="B34" s="108"/>
      <c r="C34" s="108"/>
      <c r="D34" s="108"/>
      <c r="E34" s="108"/>
      <c r="F34" s="108"/>
      <c r="G34" s="109"/>
      <c r="H34" s="108"/>
      <c r="I34" s="108"/>
      <c r="J34" s="108"/>
      <c r="K34" s="108"/>
    </row>
    <row r="35" spans="2:11" ht="11.25">
      <c r="B35" s="108"/>
      <c r="C35" s="108"/>
      <c r="D35" s="108"/>
      <c r="E35" s="108"/>
      <c r="F35" s="108"/>
      <c r="G35" s="109"/>
      <c r="H35" s="108"/>
      <c r="I35" s="108"/>
      <c r="J35" s="108"/>
      <c r="K35" s="108"/>
    </row>
    <row r="36" spans="2:11" ht="11.25">
      <c r="B36" s="108"/>
      <c r="C36" s="108"/>
      <c r="D36" s="108"/>
      <c r="E36" s="108"/>
      <c r="F36" s="108"/>
      <c r="G36" s="109"/>
      <c r="H36" s="108"/>
      <c r="I36" s="108"/>
      <c r="J36" s="108"/>
      <c r="K36" s="108"/>
    </row>
    <row r="37" spans="2:11" ht="11.25">
      <c r="B37" s="108"/>
      <c r="C37" s="108"/>
      <c r="D37" s="108"/>
      <c r="E37" s="108"/>
      <c r="F37" s="108"/>
      <c r="G37" s="109"/>
      <c r="H37" s="108"/>
      <c r="I37" s="108"/>
      <c r="J37" s="108"/>
      <c r="K37" s="108"/>
    </row>
    <row r="38" spans="2:11" ht="11.25">
      <c r="B38" s="108"/>
      <c r="C38" s="108"/>
      <c r="D38" s="108"/>
      <c r="E38" s="108"/>
      <c r="F38" s="108"/>
      <c r="G38" s="109"/>
      <c r="H38" s="108"/>
      <c r="I38" s="108"/>
      <c r="J38" s="108"/>
      <c r="K38" s="108"/>
    </row>
    <row r="39" spans="2:11" ht="11.25">
      <c r="B39" s="108"/>
      <c r="C39" s="108"/>
      <c r="D39" s="108"/>
      <c r="E39" s="108"/>
      <c r="F39" s="108"/>
      <c r="G39" s="109"/>
      <c r="H39" s="108"/>
      <c r="I39" s="108"/>
      <c r="J39" s="108"/>
      <c r="K39" s="108"/>
    </row>
    <row r="40" spans="2:11" ht="11.25">
      <c r="B40" s="108"/>
      <c r="C40" s="108"/>
      <c r="D40" s="108"/>
      <c r="E40" s="108"/>
      <c r="F40" s="108"/>
      <c r="G40" s="109"/>
      <c r="H40" s="108"/>
      <c r="I40" s="108"/>
      <c r="J40" s="108"/>
      <c r="K40" s="108"/>
    </row>
    <row r="41" spans="2:11" ht="11.25">
      <c r="B41" s="108"/>
      <c r="C41" s="108"/>
      <c r="D41" s="108"/>
      <c r="E41" s="108"/>
      <c r="F41" s="108"/>
      <c r="G41" s="109"/>
      <c r="H41" s="108"/>
      <c r="I41" s="108"/>
      <c r="J41" s="108"/>
      <c r="K41" s="108"/>
    </row>
    <row r="42" spans="2:11" ht="11.25">
      <c r="B42" s="108"/>
      <c r="C42" s="108"/>
      <c r="D42" s="108"/>
      <c r="E42" s="108"/>
      <c r="F42" s="108"/>
      <c r="G42" s="109"/>
      <c r="H42" s="108"/>
      <c r="I42" s="108"/>
      <c r="J42" s="108"/>
      <c r="K42" s="108"/>
    </row>
    <row r="43" spans="2:11" ht="11.25">
      <c r="B43" s="108"/>
      <c r="C43" s="108"/>
      <c r="D43" s="108"/>
      <c r="E43" s="108"/>
      <c r="F43" s="108"/>
      <c r="G43" s="109"/>
      <c r="H43" s="108"/>
      <c r="I43" s="108"/>
      <c r="J43" s="108"/>
      <c r="K43" s="108"/>
    </row>
    <row r="44" spans="2:11" ht="11.25">
      <c r="B44" s="108"/>
      <c r="C44" s="108"/>
      <c r="D44" s="108"/>
      <c r="E44" s="108"/>
      <c r="F44" s="108"/>
      <c r="G44" s="109"/>
      <c r="H44" s="108"/>
      <c r="I44" s="108"/>
      <c r="J44" s="108"/>
      <c r="K44" s="108"/>
    </row>
    <row r="45" spans="2:11" ht="11.25">
      <c r="B45" s="108"/>
      <c r="C45" s="108"/>
      <c r="D45" s="108"/>
      <c r="E45" s="108"/>
      <c r="F45" s="108"/>
      <c r="G45" s="109"/>
      <c r="H45" s="108"/>
      <c r="I45" s="108"/>
      <c r="J45" s="108"/>
      <c r="K45" s="108"/>
    </row>
    <row r="46" spans="2:11" ht="11.25">
      <c r="B46" s="108"/>
      <c r="C46" s="108"/>
      <c r="D46" s="108"/>
      <c r="E46" s="108"/>
      <c r="F46" s="108"/>
      <c r="G46" s="109"/>
      <c r="H46" s="108"/>
      <c r="I46" s="108"/>
      <c r="J46" s="108"/>
      <c r="K46" s="108"/>
    </row>
    <row r="47" spans="2:11" ht="11.25">
      <c r="B47" s="108"/>
      <c r="C47" s="108"/>
      <c r="D47" s="108"/>
      <c r="E47" s="108"/>
      <c r="F47" s="108"/>
      <c r="G47" s="109"/>
      <c r="H47" s="108"/>
      <c r="I47" s="108"/>
      <c r="J47" s="108"/>
      <c r="K47" s="108"/>
    </row>
    <row r="48" spans="2:11" ht="11.25">
      <c r="B48" s="108"/>
      <c r="C48" s="108"/>
      <c r="D48" s="108"/>
      <c r="E48" s="108"/>
      <c r="F48" s="108"/>
      <c r="G48" s="109"/>
      <c r="H48" s="108"/>
      <c r="I48" s="108"/>
      <c r="J48" s="108"/>
      <c r="K48" s="108"/>
    </row>
    <row r="49" spans="2:11" ht="11.25">
      <c r="B49" s="108"/>
      <c r="C49" s="108"/>
      <c r="D49" s="108"/>
      <c r="E49" s="108"/>
      <c r="F49" s="108"/>
      <c r="G49" s="109"/>
      <c r="H49" s="108"/>
      <c r="I49" s="108"/>
      <c r="J49" s="108"/>
      <c r="K49" s="108"/>
    </row>
    <row r="50" spans="2:11" ht="11.25">
      <c r="B50" s="108"/>
      <c r="C50" s="108"/>
      <c r="D50" s="108"/>
      <c r="E50" s="108"/>
      <c r="F50" s="108"/>
      <c r="G50" s="109"/>
      <c r="H50" s="108"/>
      <c r="I50" s="108"/>
      <c r="J50" s="108"/>
      <c r="K50" s="108"/>
    </row>
    <row r="51" spans="2:11" ht="11.25">
      <c r="B51" s="108"/>
      <c r="C51" s="108"/>
      <c r="D51" s="108"/>
      <c r="E51" s="108"/>
      <c r="F51" s="108"/>
      <c r="G51" s="109"/>
      <c r="H51" s="108"/>
      <c r="I51" s="108"/>
      <c r="J51" s="108"/>
      <c r="K51" s="108"/>
    </row>
    <row r="52" spans="2:11" ht="11.25">
      <c r="B52" s="108"/>
      <c r="C52" s="108"/>
      <c r="D52" s="108"/>
      <c r="E52" s="108"/>
      <c r="F52" s="108"/>
      <c r="G52" s="109"/>
      <c r="H52" s="108"/>
      <c r="I52" s="108"/>
      <c r="J52" s="108"/>
      <c r="K52" s="108"/>
    </row>
    <row r="53" spans="2:11" ht="11.25">
      <c r="B53" s="108"/>
      <c r="C53" s="108"/>
      <c r="D53" s="108"/>
      <c r="E53" s="108"/>
      <c r="F53" s="108"/>
      <c r="G53" s="109"/>
      <c r="H53" s="108"/>
      <c r="I53" s="108"/>
      <c r="J53" s="108"/>
      <c r="K53" s="108"/>
    </row>
    <row r="54" spans="2:11" ht="11.25">
      <c r="B54" s="108"/>
      <c r="C54" s="108"/>
      <c r="D54" s="108"/>
      <c r="E54" s="108"/>
      <c r="F54" s="108"/>
      <c r="G54" s="109"/>
      <c r="H54" s="108"/>
      <c r="I54" s="108"/>
      <c r="J54" s="108"/>
      <c r="K54" s="108"/>
    </row>
    <row r="55" spans="2:11" ht="11.25">
      <c r="B55" s="108"/>
      <c r="C55" s="108"/>
      <c r="D55" s="108"/>
      <c r="E55" s="108"/>
      <c r="F55" s="108"/>
      <c r="G55" s="109"/>
      <c r="H55" s="108"/>
      <c r="I55" s="108"/>
      <c r="J55" s="108"/>
      <c r="K55" s="108"/>
    </row>
    <row r="56" spans="2:11" ht="11.25">
      <c r="B56" s="108"/>
      <c r="C56" s="108"/>
      <c r="D56" s="108"/>
      <c r="E56" s="108"/>
      <c r="F56" s="108"/>
      <c r="G56" s="109"/>
      <c r="H56" s="108"/>
      <c r="I56" s="108"/>
      <c r="J56" s="108"/>
      <c r="K56" s="108"/>
    </row>
    <row r="57" spans="2:11" ht="11.25">
      <c r="B57" s="108"/>
      <c r="C57" s="108"/>
      <c r="D57" s="108"/>
      <c r="E57" s="108"/>
      <c r="F57" s="108"/>
      <c r="G57" s="109"/>
      <c r="H57" s="108"/>
      <c r="I57" s="108"/>
      <c r="J57" s="108"/>
      <c r="K57" s="108"/>
    </row>
    <row r="58" spans="2:11" ht="11.25">
      <c r="B58" s="108"/>
      <c r="C58" s="108"/>
      <c r="D58" s="108"/>
      <c r="E58" s="108"/>
      <c r="F58" s="108"/>
      <c r="G58" s="109"/>
      <c r="H58" s="108"/>
      <c r="I58" s="108"/>
      <c r="J58" s="108"/>
      <c r="K58" s="108"/>
    </row>
    <row r="59" spans="2:11" ht="11.25">
      <c r="B59" s="108"/>
      <c r="C59" s="108"/>
      <c r="D59" s="108"/>
      <c r="E59" s="108"/>
      <c r="F59" s="108"/>
      <c r="G59" s="109"/>
      <c r="H59" s="108"/>
      <c r="I59" s="108"/>
      <c r="J59" s="108"/>
      <c r="K59" s="108"/>
    </row>
    <row r="60" spans="2:11" ht="11.25">
      <c r="B60" s="108"/>
      <c r="C60" s="108"/>
      <c r="D60" s="108"/>
      <c r="E60" s="108"/>
      <c r="F60" s="108"/>
      <c r="G60" s="109"/>
      <c r="H60" s="108"/>
      <c r="I60" s="108"/>
      <c r="J60" s="108"/>
      <c r="K60" s="108"/>
    </row>
    <row r="61" spans="2:11" ht="11.25">
      <c r="B61" s="108"/>
      <c r="C61" s="108"/>
      <c r="D61" s="108"/>
      <c r="E61" s="108"/>
      <c r="F61" s="108"/>
      <c r="G61" s="109"/>
      <c r="H61" s="108"/>
      <c r="I61" s="108"/>
      <c r="J61" s="108"/>
      <c r="K61" s="108"/>
    </row>
    <row r="62" spans="2:11" ht="11.25">
      <c r="B62" s="108"/>
      <c r="C62" s="108"/>
      <c r="D62" s="108"/>
      <c r="E62" s="108"/>
      <c r="F62" s="108"/>
      <c r="G62" s="109"/>
      <c r="H62" s="108"/>
      <c r="I62" s="108"/>
      <c r="J62" s="108"/>
      <c r="K62" s="108"/>
    </row>
    <row r="63" spans="2:11" ht="11.25">
      <c r="B63" s="108"/>
      <c r="C63" s="108"/>
      <c r="D63" s="108"/>
      <c r="E63" s="108"/>
      <c r="F63" s="108"/>
      <c r="G63" s="109"/>
      <c r="H63" s="108"/>
      <c r="I63" s="108"/>
      <c r="J63" s="108"/>
      <c r="K63" s="108"/>
    </row>
    <row r="64" spans="2:11" ht="11.25">
      <c r="B64" s="108"/>
      <c r="C64" s="108"/>
      <c r="D64" s="108"/>
      <c r="E64" s="108"/>
      <c r="F64" s="108"/>
      <c r="G64" s="109"/>
      <c r="H64" s="108"/>
      <c r="I64" s="108"/>
      <c r="J64" s="108"/>
      <c r="K64" s="108"/>
    </row>
    <row r="65" spans="2:11" ht="11.25">
      <c r="B65" s="108"/>
      <c r="C65" s="108"/>
      <c r="D65" s="108"/>
      <c r="E65" s="108"/>
      <c r="F65" s="108"/>
      <c r="G65" s="109"/>
      <c r="H65" s="108"/>
      <c r="I65" s="108"/>
      <c r="J65" s="108"/>
      <c r="K65" s="108"/>
    </row>
    <row r="66" spans="2:11" ht="11.25">
      <c r="B66" s="108"/>
      <c r="C66" s="108"/>
      <c r="D66" s="108"/>
      <c r="E66" s="108"/>
      <c r="F66" s="108"/>
      <c r="G66" s="109"/>
      <c r="H66" s="108"/>
      <c r="I66" s="108"/>
      <c r="J66" s="108"/>
      <c r="K66" s="108"/>
    </row>
    <row r="67" spans="2:11" ht="11.25">
      <c r="B67" s="108"/>
      <c r="C67" s="108"/>
      <c r="D67" s="108"/>
      <c r="E67" s="108"/>
      <c r="F67" s="108"/>
      <c r="G67" s="109"/>
      <c r="H67" s="108"/>
      <c r="I67" s="108"/>
      <c r="J67" s="108"/>
      <c r="K67" s="108"/>
    </row>
    <row r="68" spans="2:11" ht="11.25">
      <c r="B68" s="108"/>
      <c r="C68" s="108"/>
      <c r="D68" s="108"/>
      <c r="E68" s="108"/>
      <c r="F68" s="108"/>
      <c r="G68" s="109"/>
      <c r="H68" s="108"/>
      <c r="I68" s="108"/>
      <c r="J68" s="108"/>
      <c r="K68" s="108"/>
    </row>
    <row r="69" spans="2:11" ht="11.25">
      <c r="B69" s="108"/>
      <c r="C69" s="108"/>
      <c r="D69" s="108"/>
      <c r="E69" s="108"/>
      <c r="F69" s="108"/>
      <c r="G69" s="109"/>
      <c r="H69" s="108"/>
      <c r="I69" s="108"/>
      <c r="J69" s="108"/>
      <c r="K69" s="108"/>
    </row>
    <row r="70" spans="2:11" ht="11.25">
      <c r="B70" s="108"/>
      <c r="C70" s="108"/>
      <c r="D70" s="108"/>
      <c r="E70" s="108"/>
      <c r="F70" s="108"/>
      <c r="G70" s="109"/>
      <c r="H70" s="108"/>
      <c r="I70" s="108"/>
      <c r="J70" s="108"/>
      <c r="K70" s="108"/>
    </row>
    <row r="71" spans="2:11" ht="11.25">
      <c r="B71" s="108"/>
      <c r="C71" s="108"/>
      <c r="D71" s="108"/>
      <c r="E71" s="108"/>
      <c r="F71" s="108"/>
      <c r="G71" s="109"/>
      <c r="H71" s="108"/>
      <c r="I71" s="108"/>
      <c r="J71" s="108"/>
      <c r="K71" s="108"/>
    </row>
    <row r="72" spans="2:11" ht="11.25">
      <c r="B72" s="108"/>
      <c r="C72" s="108"/>
      <c r="D72" s="108"/>
      <c r="E72" s="108"/>
      <c r="F72" s="108"/>
      <c r="G72" s="109"/>
      <c r="H72" s="108"/>
      <c r="I72" s="108"/>
      <c r="J72" s="108"/>
      <c r="K72" s="108"/>
    </row>
    <row r="73" spans="2:11" ht="11.25">
      <c r="B73" s="108"/>
      <c r="C73" s="108"/>
      <c r="D73" s="108"/>
      <c r="E73" s="108"/>
      <c r="F73" s="108"/>
      <c r="G73" s="109"/>
      <c r="H73" s="108"/>
      <c r="I73" s="108"/>
      <c r="J73" s="108"/>
      <c r="K73" s="108"/>
    </row>
    <row r="74" spans="2:11" ht="11.25">
      <c r="B74" s="108"/>
      <c r="C74" s="108"/>
      <c r="D74" s="108"/>
      <c r="E74" s="108"/>
      <c r="F74" s="108"/>
      <c r="G74" s="109"/>
      <c r="H74" s="108"/>
      <c r="I74" s="108"/>
      <c r="J74" s="108"/>
      <c r="K74" s="108"/>
    </row>
    <row r="75" spans="2:11" ht="11.25">
      <c r="B75" s="108"/>
      <c r="C75" s="108"/>
      <c r="D75" s="108"/>
      <c r="E75" s="108"/>
      <c r="F75" s="108"/>
      <c r="G75" s="109"/>
      <c r="H75" s="108"/>
      <c r="I75" s="108"/>
      <c r="J75" s="108"/>
      <c r="K75" s="108"/>
    </row>
    <row r="76" spans="2:11" ht="11.25">
      <c r="B76" s="108"/>
      <c r="C76" s="108"/>
      <c r="D76" s="108"/>
      <c r="E76" s="108"/>
      <c r="F76" s="108"/>
      <c r="G76" s="109"/>
      <c r="H76" s="108"/>
      <c r="I76" s="108"/>
      <c r="J76" s="108"/>
      <c r="K76" s="108"/>
    </row>
    <row r="77" spans="2:11" ht="11.25">
      <c r="B77" s="108"/>
      <c r="C77" s="108"/>
      <c r="D77" s="108"/>
      <c r="E77" s="108"/>
      <c r="F77" s="108"/>
      <c r="G77" s="109"/>
      <c r="H77" s="108"/>
      <c r="I77" s="108"/>
      <c r="J77" s="108"/>
      <c r="K77" s="108"/>
    </row>
    <row r="78" spans="2:11" ht="11.25">
      <c r="B78" s="108"/>
      <c r="C78" s="108"/>
      <c r="D78" s="108"/>
      <c r="E78" s="108"/>
      <c r="F78" s="108"/>
      <c r="G78" s="109"/>
      <c r="H78" s="108"/>
      <c r="I78" s="108"/>
      <c r="J78" s="108"/>
      <c r="K78" s="108"/>
    </row>
    <row r="79" spans="2:11" ht="11.25">
      <c r="B79" s="108"/>
      <c r="C79" s="108"/>
      <c r="D79" s="108"/>
      <c r="E79" s="108"/>
      <c r="F79" s="108"/>
      <c r="G79" s="109"/>
      <c r="H79" s="108"/>
      <c r="I79" s="108"/>
      <c r="J79" s="108"/>
      <c r="K79" s="108"/>
    </row>
    <row r="80" spans="2:11" ht="11.25">
      <c r="B80" s="108"/>
      <c r="C80" s="108"/>
      <c r="D80" s="108"/>
      <c r="E80" s="108"/>
      <c r="F80" s="108"/>
      <c r="G80" s="109"/>
      <c r="H80" s="108"/>
      <c r="I80" s="108"/>
      <c r="J80" s="108"/>
      <c r="K80" s="108"/>
    </row>
    <row r="81" spans="2:11" ht="11.25">
      <c r="B81" s="108"/>
      <c r="C81" s="108"/>
      <c r="D81" s="108"/>
      <c r="E81" s="108"/>
      <c r="F81" s="108"/>
      <c r="G81" s="109"/>
      <c r="H81" s="108"/>
      <c r="I81" s="108"/>
      <c r="J81" s="108"/>
      <c r="K81" s="108"/>
    </row>
    <row r="82" spans="2:11" ht="11.25">
      <c r="B82" s="108"/>
      <c r="C82" s="108"/>
      <c r="D82" s="108"/>
      <c r="E82" s="108"/>
      <c r="F82" s="108"/>
      <c r="G82" s="109"/>
      <c r="H82" s="108"/>
      <c r="I82" s="108"/>
      <c r="J82" s="108"/>
      <c r="K82" s="108"/>
    </row>
    <row r="83" spans="2:11" ht="11.25">
      <c r="B83" s="108"/>
      <c r="C83" s="108"/>
      <c r="D83" s="108"/>
      <c r="E83" s="108"/>
      <c r="F83" s="108"/>
      <c r="G83" s="109"/>
      <c r="H83" s="108"/>
      <c r="I83" s="108"/>
      <c r="J83" s="108"/>
      <c r="K83" s="108"/>
    </row>
    <row r="84" spans="2:11" ht="11.25">
      <c r="B84" s="108"/>
      <c r="C84" s="108"/>
      <c r="D84" s="108"/>
      <c r="E84" s="108"/>
      <c r="F84" s="108"/>
      <c r="G84" s="109"/>
      <c r="H84" s="108"/>
      <c r="I84" s="108"/>
      <c r="J84" s="108"/>
      <c r="K84" s="108"/>
    </row>
    <row r="85" spans="2:11" ht="11.25">
      <c r="B85" s="108"/>
      <c r="C85" s="108"/>
      <c r="D85" s="108"/>
      <c r="E85" s="108"/>
      <c r="F85" s="108"/>
      <c r="G85" s="109"/>
      <c r="H85" s="108"/>
      <c r="I85" s="108"/>
      <c r="J85" s="108"/>
      <c r="K85" s="108"/>
    </row>
    <row r="86" spans="2:11" ht="11.25">
      <c r="B86" s="108"/>
      <c r="C86" s="108"/>
      <c r="D86" s="108"/>
      <c r="E86" s="108"/>
      <c r="F86" s="108"/>
      <c r="G86" s="109"/>
      <c r="H86" s="108"/>
      <c r="I86" s="108"/>
      <c r="J86" s="108"/>
      <c r="K86" s="108"/>
    </row>
    <row r="87" spans="2:11" ht="11.25">
      <c r="B87" s="108"/>
      <c r="C87" s="108"/>
      <c r="D87" s="108"/>
      <c r="E87" s="108"/>
      <c r="F87" s="108"/>
      <c r="G87" s="109"/>
      <c r="H87" s="108"/>
      <c r="I87" s="108"/>
      <c r="J87" s="108"/>
      <c r="K87" s="108"/>
    </row>
    <row r="88" spans="2:11" ht="11.25">
      <c r="B88" s="108"/>
      <c r="C88" s="108"/>
      <c r="D88" s="108"/>
      <c r="E88" s="108"/>
      <c r="F88" s="108"/>
      <c r="G88" s="109"/>
      <c r="H88" s="108"/>
      <c r="I88" s="108"/>
      <c r="J88" s="108"/>
      <c r="K88" s="108"/>
    </row>
    <row r="89" spans="2:11" ht="11.25">
      <c r="B89" s="108"/>
      <c r="C89" s="108"/>
      <c r="D89" s="108"/>
      <c r="E89" s="108"/>
      <c r="F89" s="108"/>
      <c r="G89" s="109"/>
      <c r="H89" s="108"/>
      <c r="I89" s="108"/>
      <c r="J89" s="108"/>
      <c r="K89" s="108"/>
    </row>
    <row r="90" spans="2:11" ht="11.25">
      <c r="B90" s="108"/>
      <c r="C90" s="108"/>
      <c r="D90" s="108"/>
      <c r="E90" s="108"/>
      <c r="F90" s="108"/>
      <c r="G90" s="109"/>
      <c r="H90" s="108"/>
      <c r="I90" s="108"/>
      <c r="J90" s="108"/>
      <c r="K90" s="108"/>
    </row>
    <row r="91" spans="2:11" ht="11.25">
      <c r="B91" s="108"/>
      <c r="C91" s="108"/>
      <c r="D91" s="108"/>
      <c r="E91" s="108"/>
      <c r="F91" s="108"/>
      <c r="G91" s="109"/>
      <c r="H91" s="108"/>
      <c r="I91" s="108"/>
      <c r="J91" s="108"/>
      <c r="K91" s="108"/>
    </row>
    <row r="92" spans="2:11" ht="11.25">
      <c r="B92" s="108"/>
      <c r="C92" s="108"/>
      <c r="D92" s="108"/>
      <c r="E92" s="108"/>
      <c r="F92" s="108"/>
      <c r="G92" s="109"/>
      <c r="H92" s="108"/>
      <c r="I92" s="108"/>
      <c r="J92" s="108"/>
      <c r="K92" s="108"/>
    </row>
    <row r="93" spans="2:11" ht="11.25">
      <c r="B93" s="108"/>
      <c r="C93" s="108"/>
      <c r="D93" s="108"/>
      <c r="E93" s="108"/>
      <c r="F93" s="108"/>
      <c r="G93" s="109"/>
      <c r="H93" s="108"/>
      <c r="I93" s="108"/>
      <c r="J93" s="108"/>
      <c r="K93" s="108"/>
    </row>
    <row r="94" spans="2:11" ht="11.25">
      <c r="B94" s="108"/>
      <c r="C94" s="108"/>
      <c r="D94" s="108"/>
      <c r="E94" s="108"/>
      <c r="F94" s="108"/>
      <c r="G94" s="109"/>
      <c r="H94" s="108"/>
      <c r="I94" s="108"/>
      <c r="J94" s="108"/>
      <c r="K94" s="108"/>
    </row>
    <row r="95" spans="2:11" ht="11.25">
      <c r="B95" s="108"/>
      <c r="C95" s="108"/>
      <c r="D95" s="108"/>
      <c r="E95" s="108"/>
      <c r="F95" s="108"/>
      <c r="G95" s="109"/>
      <c r="H95" s="108"/>
      <c r="I95" s="108"/>
      <c r="J95" s="108"/>
      <c r="K95" s="108"/>
    </row>
    <row r="96" spans="2:11" ht="11.25">
      <c r="B96" s="108"/>
      <c r="C96" s="108"/>
      <c r="D96" s="108"/>
      <c r="E96" s="108"/>
      <c r="F96" s="108"/>
      <c r="G96" s="109"/>
      <c r="H96" s="108"/>
      <c r="I96" s="108"/>
      <c r="J96" s="108"/>
      <c r="K96" s="108"/>
    </row>
    <row r="97" spans="2:11" ht="11.25">
      <c r="B97" s="108"/>
      <c r="C97" s="108"/>
      <c r="D97" s="108"/>
      <c r="E97" s="108"/>
      <c r="F97" s="108"/>
      <c r="G97" s="109"/>
      <c r="H97" s="108"/>
      <c r="I97" s="108"/>
      <c r="J97" s="108"/>
      <c r="K97" s="108"/>
    </row>
    <row r="98" spans="2:11" ht="11.25">
      <c r="B98" s="108"/>
      <c r="C98" s="108"/>
      <c r="D98" s="108"/>
      <c r="E98" s="108"/>
      <c r="F98" s="108"/>
      <c r="G98" s="109"/>
      <c r="H98" s="108"/>
      <c r="I98" s="108"/>
      <c r="J98" s="108"/>
      <c r="K98" s="108"/>
    </row>
    <row r="99" spans="2:11" ht="11.25">
      <c r="B99" s="108"/>
      <c r="C99" s="108"/>
      <c r="D99" s="108"/>
      <c r="E99" s="108"/>
      <c r="F99" s="108"/>
      <c r="G99" s="109"/>
      <c r="H99" s="108"/>
      <c r="I99" s="108"/>
      <c r="J99" s="108"/>
      <c r="K99" s="108"/>
    </row>
    <row r="100" spans="2:11" ht="11.25">
      <c r="B100" s="108"/>
      <c r="C100" s="108"/>
      <c r="D100" s="108"/>
      <c r="E100" s="108"/>
      <c r="F100" s="108"/>
      <c r="G100" s="109"/>
      <c r="H100" s="108"/>
      <c r="I100" s="108"/>
      <c r="J100" s="108"/>
      <c r="K100" s="108"/>
    </row>
    <row r="101" spans="2:11" ht="11.25">
      <c r="B101" s="108"/>
      <c r="C101" s="108"/>
      <c r="D101" s="108"/>
      <c r="E101" s="108"/>
      <c r="F101" s="108"/>
      <c r="G101" s="109"/>
      <c r="H101" s="108"/>
      <c r="I101" s="108"/>
      <c r="J101" s="108"/>
      <c r="K101" s="108"/>
    </row>
    <row r="102" spans="2:11" ht="11.25">
      <c r="B102" s="108"/>
      <c r="C102" s="108"/>
      <c r="D102" s="108"/>
      <c r="E102" s="108"/>
      <c r="F102" s="108"/>
      <c r="G102" s="109"/>
      <c r="H102" s="108"/>
      <c r="I102" s="108"/>
      <c r="J102" s="108"/>
      <c r="K102" s="108"/>
    </row>
    <row r="103" spans="2:11" ht="11.25">
      <c r="B103" s="108"/>
      <c r="C103" s="108"/>
      <c r="D103" s="108"/>
      <c r="E103" s="108"/>
      <c r="F103" s="108"/>
      <c r="G103" s="109"/>
      <c r="H103" s="108"/>
      <c r="I103" s="108"/>
      <c r="J103" s="108"/>
      <c r="K103" s="108"/>
    </row>
    <row r="104" spans="2:11" ht="11.25">
      <c r="B104" s="108"/>
      <c r="C104" s="108"/>
      <c r="D104" s="108"/>
      <c r="E104" s="108"/>
      <c r="F104" s="108"/>
      <c r="G104" s="109"/>
      <c r="H104" s="108"/>
      <c r="I104" s="108"/>
      <c r="J104" s="108"/>
      <c r="K104" s="108"/>
    </row>
    <row r="105" spans="2:11" ht="11.25">
      <c r="B105" s="108"/>
      <c r="C105" s="108"/>
      <c r="D105" s="108"/>
      <c r="E105" s="108"/>
      <c r="F105" s="108"/>
      <c r="G105" s="109"/>
      <c r="H105" s="108"/>
      <c r="I105" s="108"/>
      <c r="J105" s="108"/>
      <c r="K105" s="108"/>
    </row>
    <row r="106" spans="2:11" ht="11.25">
      <c r="B106" s="108"/>
      <c r="C106" s="108"/>
      <c r="D106" s="108"/>
      <c r="E106" s="108"/>
      <c r="F106" s="108"/>
      <c r="G106" s="109"/>
      <c r="H106" s="108"/>
      <c r="I106" s="108"/>
      <c r="J106" s="108"/>
      <c r="K106" s="108"/>
    </row>
    <row r="107" spans="2:11" ht="11.25">
      <c r="B107" s="108"/>
      <c r="C107" s="108"/>
      <c r="D107" s="108"/>
      <c r="E107" s="108"/>
      <c r="F107" s="108"/>
      <c r="G107" s="109"/>
      <c r="H107" s="108"/>
      <c r="I107" s="108"/>
      <c r="J107" s="108"/>
      <c r="K107" s="108"/>
    </row>
    <row r="108" spans="2:11" ht="11.25">
      <c r="B108" s="108"/>
      <c r="C108" s="108"/>
      <c r="D108" s="108"/>
      <c r="E108" s="108"/>
      <c r="F108" s="108"/>
      <c r="G108" s="109"/>
      <c r="H108" s="108"/>
      <c r="I108" s="108"/>
      <c r="J108" s="108"/>
      <c r="K108" s="108"/>
    </row>
    <row r="109" spans="2:11" ht="11.25">
      <c r="B109" s="108"/>
      <c r="C109" s="108"/>
      <c r="D109" s="108"/>
      <c r="E109" s="108"/>
      <c r="F109" s="108"/>
      <c r="G109" s="109"/>
      <c r="H109" s="108"/>
      <c r="I109" s="108"/>
      <c r="J109" s="108"/>
      <c r="K109" s="108"/>
    </row>
    <row r="110" spans="2:11" ht="11.25">
      <c r="B110" s="108"/>
      <c r="C110" s="108"/>
      <c r="D110" s="108"/>
      <c r="E110" s="108"/>
      <c r="F110" s="108"/>
      <c r="G110" s="109"/>
      <c r="H110" s="108"/>
      <c r="I110" s="108"/>
      <c r="J110" s="108"/>
      <c r="K110" s="108"/>
    </row>
    <row r="111" spans="2:11" ht="11.25">
      <c r="B111" s="108"/>
      <c r="C111" s="108"/>
      <c r="D111" s="108"/>
      <c r="E111" s="108"/>
      <c r="F111" s="108"/>
      <c r="G111" s="109"/>
      <c r="H111" s="108"/>
      <c r="I111" s="108"/>
      <c r="J111" s="108"/>
      <c r="K111" s="108"/>
    </row>
    <row r="112" spans="2:11" ht="11.25">
      <c r="B112" s="108"/>
      <c r="C112" s="108"/>
      <c r="D112" s="108"/>
      <c r="E112" s="108"/>
      <c r="F112" s="108"/>
      <c r="G112" s="109"/>
      <c r="H112" s="108"/>
      <c r="I112" s="108"/>
      <c r="J112" s="108"/>
      <c r="K112" s="108"/>
    </row>
    <row r="113" spans="2:11" ht="11.25">
      <c r="B113" s="108"/>
      <c r="C113" s="108"/>
      <c r="D113" s="108"/>
      <c r="E113" s="108"/>
      <c r="F113" s="108"/>
      <c r="G113" s="109"/>
      <c r="H113" s="108"/>
      <c r="I113" s="108"/>
      <c r="J113" s="108"/>
      <c r="K113" s="108"/>
    </row>
    <row r="114" spans="2:11" ht="11.25">
      <c r="B114" s="108"/>
      <c r="C114" s="108"/>
      <c r="D114" s="108"/>
      <c r="E114" s="108"/>
      <c r="F114" s="108"/>
      <c r="G114" s="109"/>
      <c r="H114" s="108"/>
      <c r="I114" s="108"/>
      <c r="J114" s="108"/>
      <c r="K114" s="108"/>
    </row>
    <row r="115" spans="2:11" ht="11.25">
      <c r="B115" s="108"/>
      <c r="C115" s="108"/>
      <c r="D115" s="108"/>
      <c r="E115" s="108"/>
      <c r="F115" s="108"/>
      <c r="G115" s="109"/>
      <c r="H115" s="108"/>
      <c r="I115" s="108"/>
      <c r="J115" s="108"/>
      <c r="K115" s="108"/>
    </row>
    <row r="116" spans="2:11" ht="11.25">
      <c r="B116" s="108"/>
      <c r="C116" s="108"/>
      <c r="D116" s="108"/>
      <c r="E116" s="108"/>
      <c r="F116" s="108"/>
      <c r="G116" s="109"/>
      <c r="H116" s="108"/>
      <c r="I116" s="108"/>
      <c r="J116" s="108"/>
      <c r="K116" s="108"/>
    </row>
    <row r="117" spans="2:11" ht="11.25">
      <c r="B117" s="108"/>
      <c r="C117" s="108"/>
      <c r="D117" s="108"/>
      <c r="E117" s="108"/>
      <c r="F117" s="108"/>
      <c r="G117" s="109"/>
      <c r="H117" s="108"/>
      <c r="I117" s="108"/>
      <c r="J117" s="108"/>
      <c r="K117" s="108"/>
    </row>
    <row r="118" spans="2:11" ht="11.25">
      <c r="B118" s="108"/>
      <c r="C118" s="108"/>
      <c r="D118" s="108"/>
      <c r="E118" s="108"/>
      <c r="F118" s="108"/>
      <c r="G118" s="109"/>
      <c r="H118" s="108"/>
      <c r="I118" s="108"/>
      <c r="J118" s="108"/>
      <c r="K118" s="108"/>
    </row>
    <row r="119" spans="2:11" ht="11.25">
      <c r="B119" s="108"/>
      <c r="C119" s="108"/>
      <c r="D119" s="108"/>
      <c r="E119" s="108"/>
      <c r="F119" s="108"/>
      <c r="G119" s="109"/>
      <c r="H119" s="108"/>
      <c r="I119" s="108"/>
      <c r="J119" s="108"/>
      <c r="K119" s="108"/>
    </row>
    <row r="120" spans="2:11" ht="11.25">
      <c r="B120" s="108"/>
      <c r="C120" s="108"/>
      <c r="D120" s="108"/>
      <c r="E120" s="108"/>
      <c r="F120" s="108"/>
      <c r="G120" s="109"/>
      <c r="H120" s="108"/>
      <c r="I120" s="108"/>
      <c r="J120" s="108"/>
      <c r="K120" s="108"/>
    </row>
    <row r="121" spans="2:11" ht="11.25">
      <c r="B121" s="108"/>
      <c r="C121" s="108"/>
      <c r="D121" s="108"/>
      <c r="E121" s="108"/>
      <c r="F121" s="108"/>
      <c r="G121" s="109"/>
      <c r="H121" s="108"/>
      <c r="I121" s="108"/>
      <c r="J121" s="108"/>
      <c r="K121" s="108"/>
    </row>
    <row r="122" spans="2:11" ht="11.25">
      <c r="B122" s="108"/>
      <c r="C122" s="108"/>
      <c r="D122" s="108"/>
      <c r="E122" s="108"/>
      <c r="F122" s="108"/>
      <c r="G122" s="109"/>
      <c r="H122" s="108"/>
      <c r="I122" s="108"/>
      <c r="J122" s="108"/>
      <c r="K122" s="108"/>
    </row>
    <row r="123" spans="2:11" ht="11.25">
      <c r="B123" s="108"/>
      <c r="C123" s="108"/>
      <c r="D123" s="108"/>
      <c r="E123" s="108"/>
      <c r="F123" s="108"/>
      <c r="G123" s="109"/>
      <c r="H123" s="108"/>
      <c r="I123" s="108"/>
      <c r="J123" s="108"/>
      <c r="K123" s="108"/>
    </row>
    <row r="124" spans="2:11" ht="11.25">
      <c r="B124" s="108"/>
      <c r="C124" s="108"/>
      <c r="D124" s="108"/>
      <c r="E124" s="108"/>
      <c r="F124" s="108"/>
      <c r="G124" s="109"/>
      <c r="H124" s="108"/>
      <c r="I124" s="108"/>
      <c r="J124" s="108"/>
      <c r="K124" s="108"/>
    </row>
    <row r="125" spans="2:11" ht="11.25">
      <c r="B125" s="108"/>
      <c r="C125" s="108"/>
      <c r="D125" s="108"/>
      <c r="E125" s="108"/>
      <c r="F125" s="108"/>
      <c r="G125" s="109"/>
      <c r="H125" s="108"/>
      <c r="I125" s="108"/>
      <c r="J125" s="108"/>
      <c r="K125" s="108"/>
    </row>
    <row r="126" spans="2:11" ht="11.25">
      <c r="B126" s="108"/>
      <c r="C126" s="108"/>
      <c r="D126" s="108"/>
      <c r="E126" s="108"/>
      <c r="F126" s="108"/>
      <c r="G126" s="109"/>
      <c r="H126" s="108"/>
      <c r="I126" s="108"/>
      <c r="J126" s="108"/>
      <c r="K126" s="108"/>
    </row>
    <row r="127" spans="2:11" ht="11.25">
      <c r="B127" s="108"/>
      <c r="C127" s="108"/>
      <c r="D127" s="108"/>
      <c r="E127" s="108"/>
      <c r="F127" s="108"/>
      <c r="G127" s="109"/>
      <c r="H127" s="108"/>
      <c r="I127" s="108"/>
      <c r="J127" s="108"/>
      <c r="K127" s="108"/>
    </row>
    <row r="128" spans="2:11" ht="11.25">
      <c r="B128" s="108"/>
      <c r="C128" s="108"/>
      <c r="D128" s="108"/>
      <c r="E128" s="108"/>
      <c r="F128" s="108"/>
      <c r="G128" s="109"/>
      <c r="H128" s="108"/>
      <c r="I128" s="108"/>
      <c r="J128" s="108"/>
      <c r="K128" s="108"/>
    </row>
    <row r="129" spans="2:11" ht="11.25">
      <c r="B129" s="108"/>
      <c r="C129" s="108"/>
      <c r="D129" s="108"/>
      <c r="E129" s="108"/>
      <c r="F129" s="108"/>
      <c r="G129" s="109"/>
      <c r="H129" s="108"/>
      <c r="I129" s="108"/>
      <c r="J129" s="108"/>
      <c r="K129" s="108"/>
    </row>
    <row r="130" spans="2:11" ht="11.25">
      <c r="B130" s="108"/>
      <c r="C130" s="108"/>
      <c r="D130" s="108"/>
      <c r="E130" s="108"/>
      <c r="F130" s="108"/>
      <c r="G130" s="109"/>
      <c r="H130" s="108"/>
      <c r="I130" s="108"/>
      <c r="J130" s="108"/>
      <c r="K130" s="108"/>
    </row>
    <row r="131" spans="2:11" ht="11.25">
      <c r="B131" s="108"/>
      <c r="C131" s="108"/>
      <c r="D131" s="108"/>
      <c r="E131" s="108"/>
      <c r="F131" s="108"/>
      <c r="G131" s="109"/>
      <c r="H131" s="108"/>
      <c r="I131" s="108"/>
      <c r="J131" s="108"/>
      <c r="K131" s="108"/>
    </row>
    <row r="132" spans="2:11" ht="11.25">
      <c r="B132" s="108"/>
      <c r="C132" s="108"/>
      <c r="D132" s="108"/>
      <c r="E132" s="108"/>
      <c r="F132" s="108"/>
      <c r="G132" s="109"/>
      <c r="H132" s="108"/>
      <c r="I132" s="108"/>
      <c r="J132" s="108"/>
      <c r="K132" s="108"/>
    </row>
    <row r="133" spans="2:11" ht="11.25">
      <c r="B133" s="108"/>
      <c r="C133" s="108"/>
      <c r="D133" s="108"/>
      <c r="E133" s="108"/>
      <c r="F133" s="108"/>
      <c r="G133" s="109"/>
      <c r="H133" s="108"/>
      <c r="I133" s="108"/>
      <c r="J133" s="108"/>
      <c r="K133" s="108"/>
    </row>
    <row r="134" spans="2:11" ht="11.25">
      <c r="B134" s="108"/>
      <c r="C134" s="108"/>
      <c r="D134" s="108"/>
      <c r="E134" s="108"/>
      <c r="F134" s="108"/>
      <c r="G134" s="109"/>
      <c r="H134" s="108"/>
      <c r="I134" s="108"/>
      <c r="J134" s="108"/>
      <c r="K134" s="108"/>
    </row>
    <row r="135" spans="2:11" ht="11.25">
      <c r="B135" s="108"/>
      <c r="C135" s="108"/>
      <c r="D135" s="108"/>
      <c r="E135" s="108"/>
      <c r="F135" s="108"/>
      <c r="G135" s="109"/>
      <c r="H135" s="108"/>
      <c r="I135" s="108"/>
      <c r="J135" s="108"/>
      <c r="K135" s="108"/>
    </row>
    <row r="136" spans="2:11" ht="11.25">
      <c r="B136" s="108"/>
      <c r="C136" s="108"/>
      <c r="D136" s="108"/>
      <c r="E136" s="108"/>
      <c r="F136" s="108"/>
      <c r="G136" s="109"/>
      <c r="H136" s="108"/>
      <c r="I136" s="108"/>
      <c r="J136" s="108"/>
      <c r="K136" s="108"/>
    </row>
    <row r="137" spans="2:11" ht="11.25">
      <c r="B137" s="108"/>
      <c r="C137" s="108"/>
      <c r="D137" s="108"/>
      <c r="E137" s="108"/>
      <c r="F137" s="108"/>
      <c r="G137" s="109"/>
      <c r="H137" s="108"/>
      <c r="I137" s="108"/>
      <c r="J137" s="108"/>
      <c r="K137" s="108"/>
    </row>
    <row r="138" spans="2:11" ht="11.25">
      <c r="B138" s="108"/>
      <c r="C138" s="108"/>
      <c r="D138" s="108"/>
      <c r="E138" s="108"/>
      <c r="F138" s="108"/>
      <c r="G138" s="109"/>
      <c r="H138" s="108"/>
      <c r="I138" s="108"/>
      <c r="J138" s="108"/>
      <c r="K138" s="108"/>
    </row>
    <row r="139" spans="2:11" ht="11.25">
      <c r="B139" s="108"/>
      <c r="C139" s="108"/>
      <c r="D139" s="108"/>
      <c r="E139" s="108"/>
      <c r="F139" s="108"/>
      <c r="G139" s="109"/>
      <c r="H139" s="108"/>
      <c r="I139" s="108"/>
      <c r="J139" s="108"/>
      <c r="K139" s="108"/>
    </row>
    <row r="140" spans="2:11" ht="11.25">
      <c r="B140" s="108"/>
      <c r="C140" s="108"/>
      <c r="D140" s="108"/>
      <c r="E140" s="108"/>
      <c r="F140" s="108"/>
      <c r="G140" s="109"/>
      <c r="H140" s="108"/>
      <c r="I140" s="108"/>
      <c r="J140" s="108"/>
      <c r="K140" s="108"/>
    </row>
    <row r="141" spans="2:11" ht="11.25">
      <c r="B141" s="108"/>
      <c r="C141" s="108"/>
      <c r="D141" s="108"/>
      <c r="E141" s="108"/>
      <c r="F141" s="108"/>
      <c r="G141" s="109"/>
      <c r="H141" s="108"/>
      <c r="I141" s="108"/>
      <c r="J141" s="108"/>
      <c r="K141" s="108"/>
    </row>
    <row r="142" spans="2:11" ht="11.25">
      <c r="B142" s="108"/>
      <c r="C142" s="108"/>
      <c r="D142" s="108"/>
      <c r="E142" s="108"/>
      <c r="F142" s="108"/>
      <c r="G142" s="109"/>
      <c r="H142" s="108"/>
      <c r="I142" s="108"/>
      <c r="J142" s="108"/>
      <c r="K142" s="108"/>
    </row>
    <row r="143" spans="2:11" ht="11.25">
      <c r="B143" s="108"/>
      <c r="C143" s="108"/>
      <c r="D143" s="108"/>
      <c r="E143" s="108"/>
      <c r="F143" s="108"/>
      <c r="G143" s="109"/>
      <c r="H143" s="108"/>
      <c r="I143" s="108"/>
      <c r="J143" s="108"/>
      <c r="K143" s="108"/>
    </row>
    <row r="144" spans="2:11" ht="11.25">
      <c r="B144" s="108"/>
      <c r="C144" s="108"/>
      <c r="D144" s="108"/>
      <c r="E144" s="108"/>
      <c r="F144" s="108"/>
      <c r="G144" s="109"/>
      <c r="H144" s="108"/>
      <c r="I144" s="108"/>
      <c r="J144" s="108"/>
      <c r="K144" s="108"/>
    </row>
    <row r="145" spans="2:11" ht="11.25">
      <c r="B145" s="108"/>
      <c r="C145" s="108"/>
      <c r="D145" s="108"/>
      <c r="E145" s="108"/>
      <c r="F145" s="108"/>
      <c r="G145" s="109"/>
      <c r="H145" s="108"/>
      <c r="I145" s="108"/>
      <c r="J145" s="108"/>
      <c r="K145" s="108"/>
    </row>
    <row r="146" spans="2:11" ht="11.25">
      <c r="B146" s="108"/>
      <c r="C146" s="108"/>
      <c r="D146" s="108"/>
      <c r="E146" s="108"/>
      <c r="F146" s="108"/>
      <c r="G146" s="109"/>
      <c r="H146" s="108"/>
      <c r="I146" s="108"/>
      <c r="J146" s="108"/>
      <c r="K146" s="108"/>
    </row>
    <row r="147" spans="2:11" ht="11.25">
      <c r="B147" s="108"/>
      <c r="C147" s="108"/>
      <c r="D147" s="108"/>
      <c r="E147" s="108"/>
      <c r="F147" s="108"/>
      <c r="G147" s="109"/>
      <c r="H147" s="108"/>
      <c r="I147" s="108"/>
      <c r="J147" s="108"/>
      <c r="K147" s="108"/>
    </row>
    <row r="148" spans="2:11" ht="11.25">
      <c r="B148" s="108"/>
      <c r="C148" s="108"/>
      <c r="D148" s="108"/>
      <c r="E148" s="108"/>
      <c r="F148" s="108"/>
      <c r="G148" s="109"/>
      <c r="H148" s="108"/>
      <c r="I148" s="108"/>
      <c r="J148" s="108"/>
      <c r="K148" s="108"/>
    </row>
    <row r="149" spans="2:11" ht="11.25">
      <c r="B149" s="108"/>
      <c r="C149" s="108"/>
      <c r="D149" s="108"/>
      <c r="E149" s="108"/>
      <c r="F149" s="108"/>
      <c r="G149" s="109"/>
      <c r="H149" s="108"/>
      <c r="I149" s="108"/>
      <c r="J149" s="108"/>
      <c r="K149" s="108"/>
    </row>
    <row r="150" spans="2:11" ht="11.25">
      <c r="B150" s="108"/>
      <c r="C150" s="108"/>
      <c r="D150" s="108"/>
      <c r="E150" s="108"/>
      <c r="F150" s="108"/>
      <c r="G150" s="109"/>
      <c r="H150" s="108"/>
      <c r="I150" s="108"/>
      <c r="J150" s="108"/>
      <c r="K150" s="108"/>
    </row>
    <row r="151" spans="2:11" ht="11.25">
      <c r="B151" s="108"/>
      <c r="C151" s="108"/>
      <c r="D151" s="108"/>
      <c r="E151" s="108"/>
      <c r="F151" s="108"/>
      <c r="G151" s="109"/>
      <c r="H151" s="108"/>
      <c r="I151" s="108"/>
      <c r="J151" s="108"/>
      <c r="K151" s="108"/>
    </row>
    <row r="152" spans="2:11" ht="11.25">
      <c r="B152" s="108"/>
      <c r="C152" s="108"/>
      <c r="D152" s="108"/>
      <c r="E152" s="108"/>
      <c r="F152" s="108"/>
      <c r="G152" s="109"/>
      <c r="H152" s="108"/>
      <c r="I152" s="108"/>
      <c r="J152" s="108"/>
      <c r="K152" s="108"/>
    </row>
    <row r="153" spans="2:11" ht="11.25">
      <c r="B153" s="108"/>
      <c r="C153" s="108"/>
      <c r="D153" s="108"/>
      <c r="E153" s="108"/>
      <c r="F153" s="108"/>
      <c r="G153" s="109"/>
      <c r="H153" s="108"/>
      <c r="I153" s="108"/>
      <c r="J153" s="108"/>
      <c r="K153" s="108"/>
    </row>
    <row r="154" spans="2:11" ht="11.25">
      <c r="B154" s="108"/>
      <c r="C154" s="108"/>
      <c r="D154" s="108"/>
      <c r="E154" s="108"/>
      <c r="F154" s="108"/>
      <c r="G154" s="109"/>
      <c r="H154" s="108"/>
      <c r="I154" s="108"/>
      <c r="J154" s="108"/>
      <c r="K154" s="108"/>
    </row>
    <row r="155" spans="2:11" ht="11.25">
      <c r="B155" s="108"/>
      <c r="C155" s="108"/>
      <c r="D155" s="108"/>
      <c r="E155" s="108"/>
      <c r="F155" s="108"/>
      <c r="G155" s="109"/>
      <c r="H155" s="108"/>
      <c r="I155" s="108"/>
      <c r="J155" s="108"/>
      <c r="K155" s="108"/>
    </row>
    <row r="156" spans="2:11" ht="11.25">
      <c r="B156" s="108"/>
      <c r="C156" s="108"/>
      <c r="D156" s="108"/>
      <c r="E156" s="108"/>
      <c r="F156" s="108"/>
      <c r="G156" s="109"/>
      <c r="H156" s="108"/>
      <c r="I156" s="108"/>
      <c r="J156" s="108"/>
      <c r="K156" s="108"/>
    </row>
    <row r="157" spans="2:11" ht="11.25">
      <c r="B157" s="108"/>
      <c r="C157" s="108"/>
      <c r="D157" s="108"/>
      <c r="E157" s="108"/>
      <c r="F157" s="108"/>
      <c r="G157" s="109"/>
      <c r="H157" s="108"/>
      <c r="I157" s="108"/>
      <c r="J157" s="108"/>
      <c r="K157" s="108"/>
    </row>
    <row r="158" spans="2:11" ht="11.25">
      <c r="B158" s="108"/>
      <c r="C158" s="108"/>
      <c r="D158" s="108"/>
      <c r="E158" s="108"/>
      <c r="F158" s="108"/>
      <c r="G158" s="109"/>
      <c r="H158" s="108"/>
      <c r="I158" s="108"/>
      <c r="J158" s="108"/>
      <c r="K158" s="108"/>
    </row>
    <row r="159" spans="2:11" ht="11.25">
      <c r="B159" s="108"/>
      <c r="C159" s="108"/>
      <c r="D159" s="108"/>
      <c r="E159" s="108"/>
      <c r="F159" s="108"/>
      <c r="G159" s="109"/>
      <c r="H159" s="108"/>
      <c r="I159" s="108"/>
      <c r="J159" s="108"/>
      <c r="K159" s="108"/>
    </row>
    <row r="160" spans="2:11" ht="11.25">
      <c r="B160" s="108"/>
      <c r="C160" s="108"/>
      <c r="D160" s="108"/>
      <c r="E160" s="108"/>
      <c r="F160" s="108"/>
      <c r="G160" s="109"/>
      <c r="H160" s="108"/>
      <c r="I160" s="108"/>
      <c r="J160" s="108"/>
      <c r="K160" s="108"/>
    </row>
    <row r="161" spans="2:11" ht="11.25">
      <c r="B161" s="108"/>
      <c r="C161" s="108"/>
      <c r="D161" s="108"/>
      <c r="E161" s="108"/>
      <c r="F161" s="108"/>
      <c r="G161" s="109"/>
      <c r="H161" s="108"/>
      <c r="I161" s="108"/>
      <c r="J161" s="108"/>
      <c r="K161" s="108"/>
    </row>
    <row r="162" spans="2:11" ht="11.25">
      <c r="B162" s="108"/>
      <c r="C162" s="108"/>
      <c r="D162" s="108"/>
      <c r="E162" s="108"/>
      <c r="F162" s="108"/>
      <c r="G162" s="109"/>
      <c r="H162" s="108"/>
      <c r="I162" s="108"/>
      <c r="J162" s="108"/>
      <c r="K162" s="108"/>
    </row>
    <row r="163" spans="2:11" ht="11.25">
      <c r="B163" s="108"/>
      <c r="C163" s="108"/>
      <c r="D163" s="108"/>
      <c r="E163" s="108"/>
      <c r="F163" s="108"/>
      <c r="G163" s="109"/>
      <c r="H163" s="108"/>
      <c r="I163" s="108"/>
      <c r="J163" s="108"/>
      <c r="K163" s="108"/>
    </row>
    <row r="164" spans="2:11" ht="11.25">
      <c r="B164" s="108"/>
      <c r="C164" s="108"/>
      <c r="D164" s="108"/>
      <c r="E164" s="108"/>
      <c r="F164" s="108"/>
      <c r="G164" s="109"/>
      <c r="H164" s="108"/>
      <c r="I164" s="108"/>
      <c r="J164" s="108"/>
      <c r="K164" s="108"/>
    </row>
    <row r="165" spans="2:11" ht="11.25">
      <c r="B165" s="108"/>
      <c r="C165" s="108"/>
      <c r="D165" s="108"/>
      <c r="E165" s="108"/>
      <c r="F165" s="108"/>
      <c r="G165" s="109"/>
      <c r="H165" s="108"/>
      <c r="I165" s="108"/>
      <c r="J165" s="108"/>
      <c r="K165" s="108"/>
    </row>
    <row r="166" spans="2:11" ht="11.25">
      <c r="B166" s="108"/>
      <c r="C166" s="108"/>
      <c r="D166" s="108"/>
      <c r="E166" s="108"/>
      <c r="F166" s="108"/>
      <c r="G166" s="109"/>
      <c r="H166" s="108"/>
      <c r="I166" s="108"/>
      <c r="J166" s="108"/>
      <c r="K166" s="108"/>
    </row>
    <row r="167" spans="2:11" ht="11.25">
      <c r="B167" s="108"/>
      <c r="C167" s="108"/>
      <c r="D167" s="108"/>
      <c r="E167" s="108"/>
      <c r="F167" s="108"/>
      <c r="G167" s="109"/>
      <c r="H167" s="108"/>
      <c r="I167" s="108"/>
      <c r="J167" s="108"/>
      <c r="K167" s="108"/>
    </row>
    <row r="168" spans="2:11" ht="11.25">
      <c r="B168" s="108"/>
      <c r="C168" s="108"/>
      <c r="D168" s="108"/>
      <c r="E168" s="108"/>
      <c r="F168" s="108"/>
      <c r="G168" s="109"/>
      <c r="H168" s="108"/>
      <c r="I168" s="108"/>
      <c r="J168" s="108"/>
      <c r="K168" s="108"/>
    </row>
    <row r="169" spans="2:11" ht="11.25">
      <c r="B169" s="108"/>
      <c r="C169" s="108"/>
      <c r="D169" s="108"/>
      <c r="E169" s="108"/>
      <c r="F169" s="108"/>
      <c r="G169" s="109"/>
      <c r="H169" s="108"/>
      <c r="I169" s="108"/>
      <c r="J169" s="108"/>
      <c r="K169" s="108"/>
    </row>
    <row r="170" spans="2:11" ht="11.25">
      <c r="B170" s="108"/>
      <c r="C170" s="108"/>
      <c r="D170" s="108"/>
      <c r="E170" s="108"/>
      <c r="F170" s="108"/>
      <c r="G170" s="109"/>
      <c r="H170" s="108"/>
      <c r="I170" s="108"/>
      <c r="J170" s="108"/>
      <c r="K170" s="108"/>
    </row>
    <row r="171" spans="2:11" ht="11.25">
      <c r="B171" s="108"/>
      <c r="C171" s="108"/>
      <c r="D171" s="108"/>
      <c r="E171" s="108"/>
      <c r="F171" s="108"/>
      <c r="G171" s="109"/>
      <c r="H171" s="108"/>
      <c r="I171" s="108"/>
      <c r="J171" s="108"/>
      <c r="K171" s="108"/>
    </row>
    <row r="172" spans="2:11" ht="11.25">
      <c r="B172" s="108"/>
      <c r="C172" s="108"/>
      <c r="D172" s="108"/>
      <c r="E172" s="108"/>
      <c r="F172" s="108"/>
      <c r="G172" s="109"/>
      <c r="H172" s="108"/>
      <c r="I172" s="108"/>
      <c r="J172" s="108"/>
      <c r="K172" s="108"/>
    </row>
    <row r="173" spans="2:11" ht="11.25">
      <c r="B173" s="108"/>
      <c r="C173" s="108"/>
      <c r="D173" s="108"/>
      <c r="E173" s="108"/>
      <c r="F173" s="108"/>
      <c r="G173" s="109"/>
      <c r="H173" s="108"/>
      <c r="I173" s="108"/>
      <c r="J173" s="108"/>
      <c r="K173" s="108"/>
    </row>
    <row r="174" spans="2:11" ht="11.25">
      <c r="B174" s="108"/>
      <c r="C174" s="108"/>
      <c r="D174" s="108"/>
      <c r="E174" s="108"/>
      <c r="F174" s="108"/>
      <c r="G174" s="109"/>
      <c r="H174" s="108"/>
      <c r="I174" s="108"/>
      <c r="J174" s="108"/>
      <c r="K174" s="108"/>
    </row>
    <row r="175" spans="2:11" ht="11.25">
      <c r="B175" s="108"/>
      <c r="C175" s="108"/>
      <c r="D175" s="108"/>
      <c r="E175" s="108"/>
      <c r="F175" s="108"/>
      <c r="G175" s="109"/>
      <c r="H175" s="108"/>
      <c r="I175" s="108"/>
      <c r="J175" s="108"/>
      <c r="K175" s="108"/>
    </row>
    <row r="176" spans="2:11" ht="11.25">
      <c r="B176" s="108"/>
      <c r="C176" s="108"/>
      <c r="D176" s="108"/>
      <c r="E176" s="108"/>
      <c r="F176" s="108"/>
      <c r="G176" s="109"/>
      <c r="H176" s="108"/>
      <c r="I176" s="108"/>
      <c r="J176" s="108"/>
      <c r="K176" s="108"/>
    </row>
    <row r="177" spans="2:11" ht="11.25">
      <c r="B177" s="108"/>
      <c r="C177" s="108"/>
      <c r="D177" s="108"/>
      <c r="E177" s="108"/>
      <c r="F177" s="108"/>
      <c r="G177" s="109"/>
      <c r="H177" s="108"/>
      <c r="I177" s="108"/>
      <c r="J177" s="108"/>
      <c r="K177" s="108"/>
    </row>
    <row r="178" spans="2:11" ht="11.25">
      <c r="B178" s="108"/>
      <c r="C178" s="108"/>
      <c r="D178" s="108"/>
      <c r="E178" s="108"/>
      <c r="F178" s="108"/>
      <c r="G178" s="109"/>
      <c r="H178" s="108"/>
      <c r="I178" s="108"/>
      <c r="J178" s="108"/>
      <c r="K178" s="108"/>
    </row>
    <row r="179" spans="2:11" ht="11.25">
      <c r="B179" s="108"/>
      <c r="C179" s="108"/>
      <c r="D179" s="108"/>
      <c r="E179" s="108"/>
      <c r="F179" s="108"/>
      <c r="G179" s="109"/>
      <c r="H179" s="108"/>
      <c r="I179" s="108"/>
      <c r="J179" s="108"/>
      <c r="K179" s="108"/>
    </row>
    <row r="180" spans="2:11" ht="11.25">
      <c r="B180" s="108"/>
      <c r="C180" s="108"/>
      <c r="D180" s="108"/>
      <c r="E180" s="108"/>
      <c r="F180" s="108"/>
      <c r="G180" s="109"/>
      <c r="H180" s="108"/>
      <c r="I180" s="108"/>
      <c r="J180" s="108"/>
      <c r="K180" s="108"/>
    </row>
    <row r="181" spans="2:11" ht="11.25">
      <c r="B181" s="108"/>
      <c r="C181" s="108"/>
      <c r="D181" s="108"/>
      <c r="E181" s="108"/>
      <c r="F181" s="108"/>
      <c r="G181" s="109"/>
      <c r="H181" s="108"/>
      <c r="I181" s="108"/>
      <c r="J181" s="108"/>
      <c r="K181" s="108"/>
    </row>
    <row r="182" spans="2:11" ht="11.25">
      <c r="B182" s="108"/>
      <c r="C182" s="108"/>
      <c r="D182" s="108"/>
      <c r="E182" s="108"/>
      <c r="F182" s="108"/>
      <c r="G182" s="109"/>
      <c r="H182" s="108"/>
      <c r="I182" s="108"/>
      <c r="J182" s="108"/>
      <c r="K182" s="108"/>
    </row>
    <row r="183" spans="2:11" ht="11.25">
      <c r="B183" s="108"/>
      <c r="C183" s="108"/>
      <c r="D183" s="108"/>
      <c r="E183" s="108"/>
      <c r="F183" s="108"/>
      <c r="G183" s="109"/>
      <c r="H183" s="108"/>
      <c r="I183" s="108"/>
      <c r="J183" s="108"/>
      <c r="K183" s="108"/>
    </row>
    <row r="184" spans="2:11" ht="11.25">
      <c r="B184" s="108"/>
      <c r="C184" s="108"/>
      <c r="D184" s="108"/>
      <c r="E184" s="108"/>
      <c r="F184" s="108"/>
      <c r="G184" s="109"/>
      <c r="H184" s="108"/>
      <c r="I184" s="108"/>
      <c r="J184" s="108"/>
      <c r="K184" s="108"/>
    </row>
    <row r="185" spans="2:11" ht="11.25">
      <c r="B185" s="108"/>
      <c r="C185" s="108"/>
      <c r="D185" s="108"/>
      <c r="E185" s="108"/>
      <c r="F185" s="108"/>
      <c r="G185" s="109"/>
      <c r="H185" s="108"/>
      <c r="I185" s="108"/>
      <c r="J185" s="108"/>
      <c r="K185" s="108"/>
    </row>
    <row r="186" spans="2:11" ht="11.25">
      <c r="B186" s="108"/>
      <c r="C186" s="108"/>
      <c r="D186" s="108"/>
      <c r="E186" s="108"/>
      <c r="F186" s="108"/>
      <c r="G186" s="109"/>
      <c r="H186" s="108"/>
      <c r="I186" s="108"/>
      <c r="J186" s="108"/>
      <c r="K186" s="108"/>
    </row>
    <row r="187" spans="2:11" ht="11.25">
      <c r="B187" s="108"/>
      <c r="C187" s="108"/>
      <c r="D187" s="108"/>
      <c r="E187" s="108"/>
      <c r="F187" s="108"/>
      <c r="G187" s="109"/>
      <c r="H187" s="108"/>
      <c r="I187" s="108"/>
      <c r="J187" s="108"/>
      <c r="K187" s="108"/>
    </row>
    <row r="188" spans="2:11" ht="11.25">
      <c r="B188" s="108"/>
      <c r="C188" s="108"/>
      <c r="D188" s="108"/>
      <c r="E188" s="108"/>
      <c r="F188" s="108"/>
      <c r="G188" s="109"/>
      <c r="H188" s="108"/>
      <c r="I188" s="108"/>
      <c r="J188" s="108"/>
      <c r="K188" s="108"/>
    </row>
    <row r="189" spans="2:11" ht="11.25">
      <c r="B189" s="108"/>
      <c r="C189" s="108"/>
      <c r="D189" s="108"/>
      <c r="E189" s="108"/>
      <c r="F189" s="108"/>
      <c r="G189" s="109"/>
      <c r="H189" s="108"/>
      <c r="I189" s="108"/>
      <c r="J189" s="108"/>
      <c r="K189" s="108"/>
    </row>
    <row r="190" spans="2:11" ht="11.25">
      <c r="B190" s="108"/>
      <c r="C190" s="108"/>
      <c r="D190" s="108"/>
      <c r="E190" s="108"/>
      <c r="F190" s="108"/>
      <c r="G190" s="109"/>
      <c r="H190" s="108"/>
      <c r="I190" s="108"/>
      <c r="J190" s="108"/>
      <c r="K190" s="108"/>
    </row>
    <row r="191" spans="2:11" ht="11.25">
      <c r="B191" s="108"/>
      <c r="C191" s="108"/>
      <c r="D191" s="108"/>
      <c r="E191" s="108"/>
      <c r="F191" s="108"/>
      <c r="G191" s="109"/>
      <c r="H191" s="108"/>
      <c r="I191" s="108"/>
      <c r="J191" s="108"/>
      <c r="K191" s="108"/>
    </row>
    <row r="192" spans="2:11" ht="11.25">
      <c r="B192" s="108"/>
      <c r="C192" s="108"/>
      <c r="D192" s="108"/>
      <c r="E192" s="108"/>
      <c r="F192" s="108"/>
      <c r="G192" s="109"/>
      <c r="H192" s="108"/>
      <c r="I192" s="108"/>
      <c r="J192" s="108"/>
      <c r="K192" s="108"/>
    </row>
    <row r="193" spans="2:11" ht="11.25">
      <c r="B193" s="108"/>
      <c r="C193" s="108"/>
      <c r="D193" s="108"/>
      <c r="E193" s="108"/>
      <c r="F193" s="108"/>
      <c r="G193" s="109"/>
      <c r="H193" s="108"/>
      <c r="I193" s="108"/>
      <c r="J193" s="108"/>
      <c r="K193" s="108"/>
    </row>
    <row r="194" spans="2:11" ht="11.25">
      <c r="B194" s="108"/>
      <c r="C194" s="108"/>
      <c r="D194" s="108"/>
      <c r="E194" s="108"/>
      <c r="F194" s="108"/>
      <c r="G194" s="109"/>
      <c r="H194" s="108"/>
      <c r="I194" s="108"/>
      <c r="J194" s="108"/>
      <c r="K194" s="108"/>
    </row>
    <row r="195" spans="2:11" ht="11.25">
      <c r="B195" s="108"/>
      <c r="C195" s="108"/>
      <c r="D195" s="108"/>
      <c r="E195" s="108"/>
      <c r="F195" s="108"/>
      <c r="G195" s="109"/>
      <c r="H195" s="108"/>
      <c r="I195" s="108"/>
      <c r="J195" s="108"/>
      <c r="K195" s="108"/>
    </row>
    <row r="196" spans="2:11" ht="11.25">
      <c r="B196" s="108"/>
      <c r="C196" s="108"/>
      <c r="D196" s="108"/>
      <c r="E196" s="108"/>
      <c r="F196" s="108"/>
      <c r="G196" s="109"/>
      <c r="H196" s="108"/>
      <c r="I196" s="108"/>
      <c r="J196" s="108"/>
      <c r="K196" s="108"/>
    </row>
    <row r="197" spans="2:11" ht="11.25">
      <c r="B197" s="108"/>
      <c r="C197" s="108"/>
      <c r="D197" s="108"/>
      <c r="E197" s="108"/>
      <c r="F197" s="108"/>
      <c r="G197" s="109"/>
      <c r="H197" s="108"/>
      <c r="I197" s="108"/>
      <c r="J197" s="108"/>
      <c r="K197" s="108"/>
    </row>
    <row r="198" spans="2:11" ht="11.25">
      <c r="B198" s="108"/>
      <c r="C198" s="108"/>
      <c r="D198" s="108"/>
      <c r="E198" s="108"/>
      <c r="F198" s="108"/>
      <c r="G198" s="109"/>
      <c r="H198" s="108"/>
      <c r="I198" s="108"/>
      <c r="J198" s="108"/>
      <c r="K198" s="108"/>
    </row>
    <row r="199" spans="2:11" ht="11.25">
      <c r="B199" s="108"/>
      <c r="C199" s="108"/>
      <c r="D199" s="108"/>
      <c r="E199" s="108"/>
      <c r="F199" s="108"/>
      <c r="G199" s="109"/>
      <c r="H199" s="108"/>
      <c r="I199" s="108"/>
      <c r="J199" s="108"/>
      <c r="K199" s="108"/>
    </row>
    <row r="200" spans="2:11" ht="11.25">
      <c r="B200" s="108"/>
      <c r="C200" s="108"/>
      <c r="D200" s="108"/>
      <c r="E200" s="108"/>
      <c r="F200" s="108"/>
      <c r="G200" s="109"/>
      <c r="H200" s="108"/>
      <c r="I200" s="108"/>
      <c r="J200" s="108"/>
      <c r="K200" s="108"/>
    </row>
    <row r="201" spans="2:11" ht="11.25">
      <c r="B201" s="108"/>
      <c r="C201" s="108"/>
      <c r="D201" s="108"/>
      <c r="E201" s="108"/>
      <c r="F201" s="108"/>
      <c r="G201" s="109"/>
      <c r="H201" s="108"/>
      <c r="I201" s="108"/>
      <c r="J201" s="108"/>
      <c r="K201" s="108"/>
    </row>
    <row r="202" spans="2:11" ht="11.25">
      <c r="B202" s="108"/>
      <c r="C202" s="108"/>
      <c r="D202" s="108"/>
      <c r="E202" s="108"/>
      <c r="F202" s="108"/>
      <c r="G202" s="109"/>
      <c r="H202" s="108"/>
      <c r="I202" s="108"/>
      <c r="J202" s="108"/>
      <c r="K202" s="108"/>
    </row>
    <row r="203" spans="2:11" ht="11.25">
      <c r="B203" s="108"/>
      <c r="C203" s="108"/>
      <c r="D203" s="108"/>
      <c r="E203" s="108"/>
      <c r="F203" s="108"/>
      <c r="G203" s="109"/>
      <c r="H203" s="108"/>
      <c r="I203" s="108"/>
      <c r="J203" s="108"/>
      <c r="K203" s="108"/>
    </row>
    <row r="204" spans="2:11" ht="11.25">
      <c r="B204" s="108"/>
      <c r="C204" s="108"/>
      <c r="D204" s="108"/>
      <c r="E204" s="108"/>
      <c r="F204" s="108"/>
      <c r="G204" s="109"/>
      <c r="H204" s="108"/>
      <c r="I204" s="108"/>
      <c r="J204" s="108"/>
      <c r="K204" s="108"/>
    </row>
    <row r="205" spans="2:11" ht="11.25">
      <c r="B205" s="108"/>
      <c r="C205" s="108"/>
      <c r="D205" s="108"/>
      <c r="E205" s="108"/>
      <c r="F205" s="108"/>
      <c r="G205" s="109"/>
      <c r="H205" s="108"/>
      <c r="I205" s="108"/>
      <c r="J205" s="108"/>
      <c r="K205" s="108"/>
    </row>
    <row r="206" spans="2:11" ht="11.25">
      <c r="B206" s="108"/>
      <c r="C206" s="108"/>
      <c r="D206" s="108"/>
      <c r="E206" s="108"/>
      <c r="F206" s="108"/>
      <c r="G206" s="109"/>
      <c r="H206" s="108"/>
      <c r="I206" s="108"/>
      <c r="J206" s="108"/>
      <c r="K206" s="108"/>
    </row>
    <row r="207" spans="2:11" ht="11.25">
      <c r="B207" s="108"/>
      <c r="C207" s="108"/>
      <c r="D207" s="108"/>
      <c r="E207" s="108"/>
      <c r="F207" s="108"/>
      <c r="G207" s="109"/>
      <c r="H207" s="108"/>
      <c r="I207" s="108"/>
      <c r="J207" s="108"/>
      <c r="K207" s="108"/>
    </row>
    <row r="208" spans="2:11" ht="11.25">
      <c r="B208" s="108"/>
      <c r="C208" s="108"/>
      <c r="D208" s="108"/>
      <c r="E208" s="108"/>
      <c r="F208" s="108"/>
      <c r="G208" s="109"/>
      <c r="H208" s="108"/>
      <c r="I208" s="108"/>
      <c r="J208" s="108"/>
      <c r="K208" s="108"/>
    </row>
    <row r="209" spans="2:11" ht="11.25">
      <c r="B209" s="108"/>
      <c r="C209" s="108"/>
      <c r="D209" s="108"/>
      <c r="E209" s="108"/>
      <c r="F209" s="108"/>
      <c r="G209" s="109"/>
      <c r="H209" s="108"/>
      <c r="I209" s="108"/>
      <c r="J209" s="108"/>
      <c r="K209" s="108"/>
    </row>
    <row r="210" spans="2:11" ht="11.25">
      <c r="B210" s="108"/>
      <c r="C210" s="108"/>
      <c r="D210" s="108"/>
      <c r="E210" s="108"/>
      <c r="F210" s="108"/>
      <c r="G210" s="109"/>
      <c r="H210" s="108"/>
      <c r="I210" s="108"/>
      <c r="J210" s="108"/>
      <c r="K210" s="108"/>
    </row>
    <row r="211" spans="2:11" ht="11.25">
      <c r="B211" s="108"/>
      <c r="C211" s="108"/>
      <c r="D211" s="108"/>
      <c r="E211" s="108"/>
      <c r="F211" s="108"/>
      <c r="G211" s="109"/>
      <c r="H211" s="108"/>
      <c r="I211" s="108"/>
      <c r="J211" s="108"/>
      <c r="K211" s="108"/>
    </row>
    <row r="212" spans="2:11" ht="11.25">
      <c r="B212" s="108"/>
      <c r="C212" s="108"/>
      <c r="D212" s="108"/>
      <c r="E212" s="108"/>
      <c r="F212" s="108"/>
      <c r="G212" s="109"/>
      <c r="H212" s="108"/>
      <c r="I212" s="108"/>
      <c r="J212" s="108"/>
      <c r="K212" s="108"/>
    </row>
    <row r="213" spans="2:11" ht="11.25">
      <c r="B213" s="108"/>
      <c r="C213" s="108"/>
      <c r="D213" s="108"/>
      <c r="E213" s="108"/>
      <c r="F213" s="108"/>
      <c r="G213" s="109"/>
      <c r="H213" s="108"/>
      <c r="I213" s="108"/>
      <c r="J213" s="108"/>
      <c r="K213" s="108"/>
    </row>
    <row r="214" spans="2:11" ht="11.25">
      <c r="B214" s="108"/>
      <c r="C214" s="108"/>
      <c r="D214" s="108"/>
      <c r="E214" s="108"/>
      <c r="F214" s="108"/>
      <c r="G214" s="109"/>
      <c r="H214" s="108"/>
      <c r="I214" s="108"/>
      <c r="J214" s="108"/>
      <c r="K214" s="108"/>
    </row>
    <row r="215" spans="2:11" ht="11.25">
      <c r="B215" s="108"/>
      <c r="C215" s="108"/>
      <c r="D215" s="108"/>
      <c r="E215" s="108"/>
      <c r="F215" s="108"/>
      <c r="G215" s="109"/>
      <c r="H215" s="108"/>
      <c r="I215" s="108"/>
      <c r="J215" s="108"/>
      <c r="K215" s="108"/>
    </row>
    <row r="216" spans="2:11" ht="11.25">
      <c r="B216" s="108"/>
      <c r="C216" s="108"/>
      <c r="D216" s="108"/>
      <c r="E216" s="108"/>
      <c r="F216" s="108"/>
      <c r="G216" s="109"/>
      <c r="H216" s="108"/>
      <c r="I216" s="108"/>
      <c r="J216" s="108"/>
      <c r="K216" s="108"/>
    </row>
    <row r="217" spans="2:11" ht="11.25">
      <c r="B217" s="108"/>
      <c r="C217" s="108"/>
      <c r="D217" s="108"/>
      <c r="E217" s="108"/>
      <c r="F217" s="108"/>
      <c r="G217" s="109"/>
      <c r="H217" s="108"/>
      <c r="I217" s="108"/>
      <c r="J217" s="108"/>
      <c r="K217" s="108"/>
    </row>
    <row r="218" spans="2:11" ht="11.25">
      <c r="B218" s="108"/>
      <c r="C218" s="108"/>
      <c r="D218" s="108"/>
      <c r="E218" s="108"/>
      <c r="F218" s="108"/>
      <c r="G218" s="109"/>
      <c r="H218" s="108"/>
      <c r="I218" s="108"/>
      <c r="J218" s="108"/>
      <c r="K218" s="108"/>
    </row>
    <row r="219" spans="2:11" ht="11.25">
      <c r="B219" s="108"/>
      <c r="C219" s="108"/>
      <c r="D219" s="108"/>
      <c r="E219" s="108"/>
      <c r="F219" s="108"/>
      <c r="G219" s="109"/>
      <c r="H219" s="108"/>
      <c r="I219" s="108"/>
      <c r="J219" s="108"/>
      <c r="K219" s="108"/>
    </row>
    <row r="220" spans="2:11" ht="11.25">
      <c r="B220" s="108"/>
      <c r="C220" s="108"/>
      <c r="D220" s="108"/>
      <c r="E220" s="108"/>
      <c r="F220" s="108"/>
      <c r="G220" s="109"/>
      <c r="H220" s="108"/>
      <c r="I220" s="108"/>
      <c r="J220" s="108"/>
      <c r="K220" s="108"/>
    </row>
    <row r="221" spans="2:11" ht="11.25">
      <c r="B221" s="108"/>
      <c r="C221" s="108"/>
      <c r="D221" s="108"/>
      <c r="E221" s="108"/>
      <c r="F221" s="108"/>
      <c r="G221" s="109"/>
      <c r="H221" s="108"/>
      <c r="I221" s="108"/>
      <c r="J221" s="108"/>
      <c r="K221" s="108"/>
    </row>
    <row r="222" spans="2:11" ht="11.25">
      <c r="B222" s="108"/>
      <c r="C222" s="108"/>
      <c r="D222" s="108"/>
      <c r="E222" s="108"/>
      <c r="F222" s="108"/>
      <c r="G222" s="109"/>
      <c r="H222" s="108"/>
      <c r="I222" s="108"/>
      <c r="J222" s="108"/>
      <c r="K222" s="108"/>
    </row>
    <row r="223" spans="2:11" ht="11.25">
      <c r="B223" s="108"/>
      <c r="C223" s="108"/>
      <c r="D223" s="108"/>
      <c r="E223" s="108"/>
      <c r="F223" s="108"/>
      <c r="G223" s="109"/>
      <c r="H223" s="108"/>
      <c r="I223" s="108"/>
      <c r="J223" s="108"/>
      <c r="K223" s="108"/>
    </row>
    <row r="224" spans="2:11" ht="11.25">
      <c r="B224" s="108"/>
      <c r="C224" s="108"/>
      <c r="D224" s="108"/>
      <c r="E224" s="108"/>
      <c r="F224" s="108"/>
      <c r="G224" s="109"/>
      <c r="H224" s="108"/>
      <c r="I224" s="108"/>
      <c r="J224" s="108"/>
      <c r="K224" s="108"/>
    </row>
    <row r="225" spans="2:11" ht="11.25">
      <c r="B225" s="108"/>
      <c r="C225" s="108"/>
      <c r="D225" s="108"/>
      <c r="E225" s="108"/>
      <c r="F225" s="108"/>
      <c r="G225" s="109"/>
      <c r="H225" s="108"/>
      <c r="I225" s="108"/>
      <c r="J225" s="108"/>
      <c r="K225" s="108"/>
    </row>
    <row r="226" spans="2:11" ht="11.25">
      <c r="B226" s="108"/>
      <c r="C226" s="108"/>
      <c r="D226" s="108"/>
      <c r="E226" s="108"/>
      <c r="F226" s="108"/>
      <c r="G226" s="109"/>
      <c r="H226" s="108"/>
      <c r="I226" s="108"/>
      <c r="J226" s="108"/>
      <c r="K226" s="108"/>
    </row>
    <row r="227" spans="2:11" ht="11.25">
      <c r="B227" s="108"/>
      <c r="C227" s="108"/>
      <c r="D227" s="108"/>
      <c r="E227" s="108"/>
      <c r="F227" s="108"/>
      <c r="G227" s="109"/>
      <c r="H227" s="108"/>
      <c r="I227" s="108"/>
      <c r="J227" s="108"/>
      <c r="K227" s="108"/>
    </row>
    <row r="228" spans="2:11" ht="11.25">
      <c r="B228" s="108"/>
      <c r="C228" s="108"/>
      <c r="D228" s="108"/>
      <c r="E228" s="108"/>
      <c r="F228" s="108"/>
      <c r="G228" s="109"/>
      <c r="H228" s="108"/>
      <c r="I228" s="108"/>
      <c r="J228" s="108"/>
      <c r="K228" s="108"/>
    </row>
    <row r="229" spans="2:11" ht="11.25">
      <c r="B229" s="108"/>
      <c r="C229" s="108"/>
      <c r="D229" s="108"/>
      <c r="E229" s="108"/>
      <c r="F229" s="108"/>
      <c r="G229" s="109"/>
      <c r="H229" s="108"/>
      <c r="I229" s="108"/>
      <c r="J229" s="108"/>
      <c r="K229" s="108"/>
    </row>
    <row r="230" spans="2:11" ht="11.25">
      <c r="B230" s="108"/>
      <c r="C230" s="108"/>
      <c r="D230" s="108"/>
      <c r="E230" s="108"/>
      <c r="F230" s="108"/>
      <c r="G230" s="109"/>
      <c r="H230" s="108"/>
      <c r="I230" s="108"/>
      <c r="J230" s="108"/>
      <c r="K230" s="108"/>
    </row>
    <row r="231" spans="2:11" ht="11.25">
      <c r="B231" s="108"/>
      <c r="C231" s="108"/>
      <c r="D231" s="108"/>
      <c r="E231" s="108"/>
      <c r="F231" s="108"/>
      <c r="G231" s="109"/>
      <c r="H231" s="108"/>
      <c r="I231" s="108"/>
      <c r="J231" s="108"/>
      <c r="K231" s="108"/>
    </row>
    <row r="232" spans="2:11" ht="11.25">
      <c r="B232" s="108"/>
      <c r="C232" s="108"/>
      <c r="D232" s="108"/>
      <c r="E232" s="108"/>
      <c r="F232" s="108"/>
      <c r="G232" s="109"/>
      <c r="H232" s="108"/>
      <c r="I232" s="108"/>
      <c r="J232" s="108"/>
      <c r="K232" s="108"/>
    </row>
    <row r="233" spans="2:11" ht="11.25">
      <c r="B233" s="108"/>
      <c r="C233" s="108"/>
      <c r="D233" s="108"/>
      <c r="E233" s="108"/>
      <c r="F233" s="108"/>
      <c r="G233" s="109"/>
      <c r="H233" s="108"/>
      <c r="I233" s="108"/>
      <c r="J233" s="108"/>
      <c r="K233" s="108"/>
    </row>
    <row r="234" spans="2:11" ht="11.25">
      <c r="B234" s="108"/>
      <c r="C234" s="108"/>
      <c r="D234" s="108"/>
      <c r="E234" s="108"/>
      <c r="F234" s="108"/>
      <c r="G234" s="109"/>
      <c r="H234" s="108"/>
      <c r="I234" s="108"/>
      <c r="J234" s="108"/>
      <c r="K234" s="108"/>
    </row>
    <row r="235" spans="2:11" ht="11.25">
      <c r="B235" s="108"/>
      <c r="C235" s="108"/>
      <c r="D235" s="108"/>
      <c r="E235" s="108"/>
      <c r="F235" s="108"/>
      <c r="G235" s="109"/>
      <c r="H235" s="108"/>
      <c r="I235" s="108"/>
      <c r="J235" s="108"/>
      <c r="K235" s="108"/>
    </row>
    <row r="236" spans="2:11" ht="11.25">
      <c r="B236" s="108"/>
      <c r="C236" s="108"/>
      <c r="D236" s="108"/>
      <c r="E236" s="108"/>
      <c r="F236" s="108"/>
      <c r="G236" s="109"/>
      <c r="H236" s="108"/>
      <c r="I236" s="108"/>
      <c r="J236" s="108"/>
      <c r="K236" s="108"/>
    </row>
    <row r="237" spans="2:11" ht="11.25">
      <c r="B237" s="108"/>
      <c r="C237" s="108"/>
      <c r="D237" s="108"/>
      <c r="E237" s="108"/>
      <c r="F237" s="108"/>
      <c r="G237" s="109"/>
      <c r="H237" s="108"/>
      <c r="I237" s="108"/>
      <c r="J237" s="108"/>
      <c r="K237" s="108"/>
    </row>
    <row r="238" spans="2:11" ht="11.25">
      <c r="B238" s="108"/>
      <c r="C238" s="108"/>
      <c r="D238" s="108"/>
      <c r="E238" s="108"/>
      <c r="F238" s="108"/>
      <c r="G238" s="109"/>
      <c r="H238" s="108"/>
      <c r="I238" s="108"/>
      <c r="J238" s="108"/>
      <c r="K238" s="108"/>
    </row>
    <row r="239" spans="2:11" ht="11.25">
      <c r="B239" s="108"/>
      <c r="C239" s="108"/>
      <c r="D239" s="108"/>
      <c r="E239" s="108"/>
      <c r="F239" s="108"/>
      <c r="G239" s="109"/>
      <c r="H239" s="108"/>
      <c r="I239" s="108"/>
      <c r="J239" s="108"/>
      <c r="K239" s="108"/>
    </row>
    <row r="240" spans="2:11" ht="11.25">
      <c r="B240" s="108"/>
      <c r="C240" s="108"/>
      <c r="D240" s="108"/>
      <c r="E240" s="108"/>
      <c r="F240" s="108"/>
      <c r="G240" s="109"/>
      <c r="H240" s="108"/>
      <c r="I240" s="108"/>
      <c r="J240" s="108"/>
      <c r="K240" s="108"/>
    </row>
    <row r="241" spans="2:11" ht="11.25">
      <c r="B241" s="108"/>
      <c r="C241" s="108"/>
      <c r="D241" s="108"/>
      <c r="E241" s="108"/>
      <c r="F241" s="108"/>
      <c r="G241" s="109"/>
      <c r="H241" s="108"/>
      <c r="I241" s="108"/>
      <c r="J241" s="108"/>
      <c r="K241" s="108"/>
    </row>
    <row r="242" spans="2:11" ht="11.25">
      <c r="B242" s="108"/>
      <c r="C242" s="108"/>
      <c r="D242" s="108"/>
      <c r="E242" s="108"/>
      <c r="F242" s="108"/>
      <c r="G242" s="109"/>
      <c r="H242" s="108"/>
      <c r="I242" s="108"/>
      <c r="J242" s="108"/>
      <c r="K242" s="108"/>
    </row>
    <row r="243" spans="2:11" ht="11.25">
      <c r="B243" s="108"/>
      <c r="C243" s="108"/>
      <c r="D243" s="108"/>
      <c r="E243" s="108"/>
      <c r="F243" s="108"/>
      <c r="G243" s="109"/>
      <c r="H243" s="108"/>
      <c r="I243" s="108"/>
      <c r="J243" s="108"/>
      <c r="K243" s="108"/>
    </row>
    <row r="244" spans="2:11" ht="11.25">
      <c r="B244" s="108"/>
      <c r="C244" s="108"/>
      <c r="D244" s="108"/>
      <c r="E244" s="108"/>
      <c r="F244" s="108"/>
      <c r="G244" s="109"/>
      <c r="H244" s="108"/>
      <c r="I244" s="108"/>
      <c r="J244" s="108"/>
      <c r="K244" s="108"/>
    </row>
    <row r="245" spans="2:11" ht="11.25">
      <c r="B245" s="108"/>
      <c r="C245" s="108"/>
      <c r="D245" s="108"/>
      <c r="E245" s="108"/>
      <c r="F245" s="108"/>
      <c r="G245" s="109"/>
      <c r="H245" s="108"/>
      <c r="I245" s="108"/>
      <c r="J245" s="108"/>
      <c r="K245" s="108"/>
    </row>
    <row r="246" spans="2:11" ht="11.25">
      <c r="B246" s="108"/>
      <c r="C246" s="108"/>
      <c r="D246" s="108"/>
      <c r="E246" s="108"/>
      <c r="F246" s="108"/>
      <c r="G246" s="109"/>
      <c r="H246" s="108"/>
      <c r="I246" s="108"/>
      <c r="J246" s="108"/>
      <c r="K246" s="108"/>
    </row>
    <row r="247" spans="2:11" ht="11.25">
      <c r="B247" s="108"/>
      <c r="C247" s="108"/>
      <c r="D247" s="108"/>
      <c r="E247" s="108"/>
      <c r="F247" s="108"/>
      <c r="G247" s="109"/>
      <c r="H247" s="108"/>
      <c r="I247" s="108"/>
      <c r="J247" s="108"/>
      <c r="K247" s="108"/>
    </row>
    <row r="248" spans="2:11" ht="11.25">
      <c r="B248" s="108"/>
      <c r="C248" s="108"/>
      <c r="D248" s="108"/>
      <c r="E248" s="108"/>
      <c r="F248" s="108"/>
      <c r="G248" s="109"/>
      <c r="H248" s="108"/>
      <c r="I248" s="108"/>
      <c r="J248" s="108"/>
      <c r="K248" s="108"/>
    </row>
    <row r="249" spans="2:11" ht="11.25">
      <c r="B249" s="108"/>
      <c r="C249" s="108"/>
      <c r="D249" s="108"/>
      <c r="E249" s="108"/>
      <c r="F249" s="108"/>
      <c r="G249" s="109"/>
      <c r="H249" s="108"/>
      <c r="I249" s="108"/>
      <c r="J249" s="108"/>
      <c r="K249" s="108"/>
    </row>
    <row r="250" spans="2:11" ht="11.25">
      <c r="B250" s="108"/>
      <c r="C250" s="108"/>
      <c r="D250" s="108"/>
      <c r="E250" s="108"/>
      <c r="F250" s="108"/>
      <c r="G250" s="109"/>
      <c r="H250" s="108"/>
      <c r="I250" s="108"/>
      <c r="J250" s="108"/>
      <c r="K250" s="108"/>
    </row>
    <row r="251" spans="2:11" ht="11.25">
      <c r="B251" s="108"/>
      <c r="C251" s="108"/>
      <c r="D251" s="108"/>
      <c r="E251" s="108"/>
      <c r="F251" s="108"/>
      <c r="G251" s="109"/>
      <c r="H251" s="108"/>
      <c r="I251" s="108"/>
      <c r="J251" s="108"/>
      <c r="K251" s="108"/>
    </row>
    <row r="252" spans="2:11" ht="11.25">
      <c r="B252" s="108"/>
      <c r="C252" s="108"/>
      <c r="D252" s="108"/>
      <c r="E252" s="108"/>
      <c r="F252" s="108"/>
      <c r="G252" s="109"/>
      <c r="H252" s="108"/>
      <c r="I252" s="108"/>
      <c r="J252" s="108"/>
      <c r="K252" s="108"/>
    </row>
    <row r="253" spans="2:11" ht="11.25">
      <c r="B253" s="108"/>
      <c r="C253" s="108"/>
      <c r="D253" s="108"/>
      <c r="E253" s="108"/>
      <c r="F253" s="108"/>
      <c r="G253" s="109"/>
      <c r="H253" s="108"/>
      <c r="I253" s="108"/>
      <c r="J253" s="108"/>
      <c r="K253" s="108"/>
    </row>
    <row r="254" spans="2:11" ht="11.25">
      <c r="B254" s="108"/>
      <c r="C254" s="108"/>
      <c r="D254" s="108"/>
      <c r="E254" s="108"/>
      <c r="F254" s="108"/>
      <c r="G254" s="109"/>
      <c r="H254" s="108"/>
      <c r="I254" s="108"/>
      <c r="J254" s="108"/>
      <c r="K254" s="108"/>
    </row>
    <row r="255" spans="2:11" ht="11.25">
      <c r="B255" s="108"/>
      <c r="C255" s="108"/>
      <c r="D255" s="108"/>
      <c r="E255" s="108"/>
      <c r="F255" s="108"/>
      <c r="G255" s="109"/>
      <c r="H255" s="108"/>
      <c r="I255" s="108"/>
      <c r="J255" s="108"/>
      <c r="K255" s="108"/>
    </row>
    <row r="256" spans="2:11" ht="11.25">
      <c r="B256" s="108"/>
      <c r="C256" s="108"/>
      <c r="D256" s="108"/>
      <c r="E256" s="108"/>
      <c r="F256" s="108"/>
      <c r="G256" s="109"/>
      <c r="H256" s="108"/>
      <c r="I256" s="108"/>
      <c r="J256" s="108"/>
      <c r="K256" s="108"/>
    </row>
    <row r="257" spans="2:11" ht="11.25">
      <c r="B257" s="108"/>
      <c r="C257" s="108"/>
      <c r="D257" s="108"/>
      <c r="E257" s="108"/>
      <c r="F257" s="108"/>
      <c r="G257" s="109"/>
      <c r="H257" s="108"/>
      <c r="I257" s="108"/>
      <c r="J257" s="108"/>
      <c r="K257" s="108"/>
    </row>
    <row r="258" spans="2:11" ht="11.25">
      <c r="B258" s="108"/>
      <c r="C258" s="108"/>
      <c r="D258" s="108"/>
      <c r="E258" s="108"/>
      <c r="F258" s="108"/>
      <c r="G258" s="109"/>
      <c r="H258" s="108"/>
      <c r="I258" s="108"/>
      <c r="J258" s="108"/>
      <c r="K258" s="108"/>
    </row>
    <row r="259" spans="2:11" ht="11.25">
      <c r="B259" s="108"/>
      <c r="C259" s="108"/>
      <c r="D259" s="108"/>
      <c r="E259" s="108"/>
      <c r="F259" s="108"/>
      <c r="G259" s="109"/>
      <c r="H259" s="108"/>
      <c r="I259" s="108"/>
      <c r="J259" s="108"/>
      <c r="K259" s="108"/>
    </row>
    <row r="260" spans="2:11" ht="11.25">
      <c r="B260" s="108"/>
      <c r="C260" s="108"/>
      <c r="D260" s="108"/>
      <c r="E260" s="108"/>
      <c r="F260" s="108"/>
      <c r="G260" s="109"/>
      <c r="H260" s="108"/>
      <c r="I260" s="108"/>
      <c r="J260" s="108"/>
      <c r="K260" s="108"/>
    </row>
    <row r="261" spans="2:11" ht="11.25">
      <c r="B261" s="108"/>
      <c r="C261" s="108"/>
      <c r="D261" s="108"/>
      <c r="E261" s="108"/>
      <c r="F261" s="108"/>
      <c r="G261" s="109"/>
      <c r="H261" s="108"/>
      <c r="I261" s="108"/>
      <c r="J261" s="108"/>
      <c r="K261" s="108"/>
    </row>
    <row r="262" spans="2:11" ht="11.25">
      <c r="B262" s="108"/>
      <c r="C262" s="108"/>
      <c r="D262" s="108"/>
      <c r="E262" s="108"/>
      <c r="F262" s="108"/>
      <c r="G262" s="109"/>
      <c r="H262" s="108"/>
      <c r="I262" s="108"/>
      <c r="J262" s="108"/>
      <c r="K262" s="108"/>
    </row>
    <row r="263" spans="2:11" ht="11.25">
      <c r="B263" s="108"/>
      <c r="C263" s="108"/>
      <c r="D263" s="108"/>
      <c r="E263" s="108"/>
      <c r="F263" s="108"/>
      <c r="G263" s="109"/>
      <c r="H263" s="108"/>
      <c r="I263" s="108"/>
      <c r="J263" s="108"/>
      <c r="K263" s="108"/>
    </row>
    <row r="264" spans="2:11" ht="11.25">
      <c r="B264" s="108"/>
      <c r="C264" s="108"/>
      <c r="D264" s="108"/>
      <c r="E264" s="108"/>
      <c r="F264" s="108"/>
      <c r="G264" s="109"/>
      <c r="H264" s="108"/>
      <c r="I264" s="108"/>
      <c r="J264" s="108"/>
      <c r="K264" s="108"/>
    </row>
    <row r="265" spans="2:11" ht="11.25">
      <c r="B265" s="108"/>
      <c r="C265" s="108"/>
      <c r="D265" s="108"/>
      <c r="E265" s="108"/>
      <c r="F265" s="108"/>
      <c r="G265" s="109"/>
      <c r="H265" s="108"/>
      <c r="I265" s="108"/>
      <c r="J265" s="108"/>
      <c r="K265" s="108"/>
    </row>
    <row r="266" spans="2:11" ht="11.25">
      <c r="B266" s="108"/>
      <c r="C266" s="108"/>
      <c r="D266" s="108"/>
      <c r="E266" s="108"/>
      <c r="F266" s="108"/>
      <c r="G266" s="109"/>
      <c r="H266" s="108"/>
      <c r="I266" s="108"/>
      <c r="J266" s="108"/>
      <c r="K266" s="108"/>
    </row>
  </sheetData>
  <sheetProtection sheet="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Emissions Table</dc:title>
  <dc:subject/>
  <dc:creator>joseph coy eller</dc:creator>
  <cp:keywords/>
  <dc:description/>
  <cp:lastModifiedBy>Phyllis T. Copeland</cp:lastModifiedBy>
  <cp:lastPrinted>2010-07-20T20:43:47Z</cp:lastPrinted>
  <dcterms:created xsi:type="dcterms:W3CDTF">2000-07-06T16:50:03Z</dcterms:created>
  <dcterms:modified xsi:type="dcterms:W3CDTF">2014-12-08T18:12:18Z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s">
    <vt:lpwstr>&lt;?xml version="1.0" encoding="UTF-8"?&gt;&lt;Result&gt;&lt;NewXML&gt;&lt;PWSLinkDataSet xmlns="http://schemas.microsoft.com/office/project/server/webservices/PWSLinkDataSet/" /&gt;&lt;/NewXML&gt;&lt;ProjectUID&gt;00000000-0000-0000-0000-000000000000&lt;/ProjectUID&gt;&lt;OldXML&gt;&lt;PWSLinkDataSet xm</vt:lpwstr>
  </property>
  <property fmtid="{D5CDD505-2E9C-101B-9397-08002B2CF9AE}" pid="3" name="ContentType">
    <vt:lpwstr>Document</vt:lpwstr>
  </property>
  <property fmtid="{D5CDD505-2E9C-101B-9397-08002B2CF9AE}" pid="4" name="Status">
    <vt:lpwstr>Final</vt:lpwstr>
  </property>
  <property fmtid="{D5CDD505-2E9C-101B-9397-08002B2CF9AE}" pid="5" name="Owner">
    <vt:lpwstr/>
  </property>
</Properties>
</file>